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921" firstSheet="2" activeTab="11"/>
  </bookViews>
  <sheets>
    <sheet name="Mode d'emploi" sheetId="1" state="hidden" r:id="rId1"/>
    <sheet name="Ordre de passage" sheetId="2" state="hidden" r:id="rId2"/>
    <sheet name="11 ans et -" sheetId="3" r:id="rId3"/>
    <sheet name="Lancer de précision" sheetId="4" state="hidden" r:id="rId4"/>
    <sheet name="Remorquage" sheetId="5" state="hidden" r:id="rId5"/>
    <sheet name="Portage" sheetId="6" state="hidden" r:id="rId6"/>
    <sheet name="Priorité" sheetId="7" state="hidden" r:id="rId7"/>
    <sheet name="Premiers soins" sheetId="8" state="hidden" r:id="rId8"/>
    <sheet name="Surveillance" sheetId="9" state="hidden" r:id="rId9"/>
    <sheet name="12-13 ans" sheetId="10" r:id="rId10"/>
    <sheet name="14-15 ans" sheetId="11" r:id="rId11"/>
    <sheet name="Résultats finaux" sheetId="12" r:id="rId12"/>
    <sheet name="Cumulatif" sheetId="13" state="hidden" r:id="rId13"/>
    <sheet name="Valeurs" sheetId="14" state="hidden" r:id="rId14"/>
    <sheet name="Cumul1" sheetId="15" state="hidden" r:id="rId15"/>
  </sheets>
  <definedNames>
    <definedName name="Ensemble">'Valeurs'!$B$46:$B$47</definedName>
    <definedName name="Priorité">'Valeurs'!$A$46:$A$49</definedName>
    <definedName name="_xlnm.Print_Area" localSheetId="2">'11 ans et -'!$A$2:$R$207</definedName>
    <definedName name="_xlnm.Print_Area" localSheetId="9">'12-13 ans'!$A$2:$T$207</definedName>
    <definedName name="_xlnm.Print_Area" localSheetId="10">'14-15 ans'!$A$2:$Y$234</definedName>
    <definedName name="_xlnm.Print_Area" localSheetId="12">'Cumulatif'!$A$1:$B$40</definedName>
    <definedName name="_xlnm.Print_Area" localSheetId="3">'Lancer de précision'!$A$1:$D$14</definedName>
    <definedName name="_xlnm.Print_Area" localSheetId="1">'Ordre de passage'!$A$2:$G$33</definedName>
    <definedName name="_xlnm.Print_Area" localSheetId="5">'Portage'!$A$1:$D$14</definedName>
    <definedName name="_xlnm.Print_Area" localSheetId="7">'Premiers soins'!$A$1:$H$14</definedName>
    <definedName name="_xlnm.Print_Area" localSheetId="6">'Priorité'!$A$1:$P$14</definedName>
    <definedName name="_xlnm.Print_Area" localSheetId="4">'Remorquage'!$A$1:$D$14</definedName>
    <definedName name="_xlnm.Print_Area" localSheetId="11">'Résultats finaux'!$A$2:$V$132</definedName>
    <definedName name="_xlnm.Print_Area" localSheetId="8">'Surveillance'!$A$1:$F$14</definedName>
  </definedNames>
  <calcPr fullCalcOnLoad="1"/>
  <pivotCaches>
    <pivotCache cacheId="1" r:id="rId16"/>
  </pivotCaches>
</workbook>
</file>

<file path=xl/sharedStrings.xml><?xml version="1.0" encoding="utf-8"?>
<sst xmlns="http://schemas.openxmlformats.org/spreadsheetml/2006/main" count="702" uniqueCount="258">
  <si>
    <t>Nom d'équipe</t>
  </si>
  <si>
    <t>Total</t>
  </si>
  <si>
    <t>Maximum</t>
  </si>
  <si>
    <t>%</t>
  </si>
  <si>
    <t>Rang</t>
  </si>
  <si>
    <t>pos</t>
  </si>
  <si>
    <t>Moyenne</t>
  </si>
  <si>
    <t>Priorité</t>
  </si>
  <si>
    <t xml:space="preserve"> </t>
  </si>
  <si>
    <t>R</t>
  </si>
  <si>
    <t>Moyenne Priorité</t>
  </si>
  <si>
    <t>% Réussite</t>
  </si>
  <si>
    <t>Temps moyen</t>
  </si>
  <si>
    <t>mm:ss.cc</t>
  </si>
  <si>
    <t>Ensemble</t>
  </si>
  <si>
    <t>Surveillance</t>
  </si>
  <si>
    <t>Lancer de précision</t>
  </si>
  <si>
    <r>
      <t>Nom d</t>
    </r>
    <r>
      <rPr>
        <b/>
        <sz val="10"/>
        <rFont val="Arial"/>
        <family val="2"/>
      </rPr>
      <t>es Jeunes Sauveteurs</t>
    </r>
  </si>
  <si>
    <t>s</t>
  </si>
  <si>
    <t>Remorquage du mannequin</t>
  </si>
  <si>
    <t>Temps 1</t>
  </si>
  <si>
    <t>Temps 2</t>
  </si>
  <si>
    <t>Remorquage du mannequin -  11 ans et moins</t>
  </si>
  <si>
    <t>Lancer de précision - 11 ans et moins</t>
  </si>
  <si>
    <t>Portage du mannequin - 11 ans et moins</t>
  </si>
  <si>
    <t>PRIORITÉ - 11 ans et moins</t>
  </si>
  <si>
    <t>Surveillance - 11 ans et moins</t>
  </si>
  <si>
    <t>Résultats finaux - 11 ans et moins</t>
  </si>
  <si>
    <t>Épreuve premiers soins - 11 ans et moins</t>
  </si>
  <si>
    <t>Hypothermie grave + ACR</t>
  </si>
  <si>
    <t>1- Hémorragie</t>
  </si>
  <si>
    <t>2- Saignement nez</t>
  </si>
  <si>
    <t>1. État choc</t>
  </si>
  <si>
    <t>2. Inconsciente</t>
  </si>
  <si>
    <t>3.Saignement nez</t>
  </si>
  <si>
    <t>4. Hypothermie</t>
  </si>
  <si>
    <t>DNF</t>
  </si>
  <si>
    <t>DQ</t>
  </si>
  <si>
    <t>TABLES DE VALEURS - SURVEILLANCE</t>
  </si>
  <si>
    <t>TABLES DE VALEURS - PREMIERS SOINS</t>
  </si>
  <si>
    <t>TABLES DE VALEURS - PRIORITÉ</t>
  </si>
  <si>
    <t>TABLES DE VALEURS - PHYSIQUE</t>
  </si>
  <si>
    <t>TABLES DE VALEURS - CORDE</t>
  </si>
  <si>
    <t>Position</t>
  </si>
  <si>
    <t>Points</t>
  </si>
  <si>
    <t>Pointage</t>
  </si>
  <si>
    <t>ÉPREUVES DE LA CORDE</t>
  </si>
  <si>
    <t>Club</t>
  </si>
  <si>
    <t>Chrono 1</t>
  </si>
  <si>
    <t>Chrono 2</t>
  </si>
  <si>
    <t>Temps
final</t>
  </si>
  <si>
    <t>Nom</t>
  </si>
  <si>
    <t>Remorquage - 11 ans et moins</t>
  </si>
  <si>
    <t>ÉPREUVES DU REMORQUAGE</t>
  </si>
  <si>
    <t>Portage - 11 ans et moins</t>
  </si>
  <si>
    <t>ÉPREUVES DE PORTAGE</t>
  </si>
  <si>
    <t>Priorité - 11 ans et moins</t>
  </si>
  <si>
    <t>ÉPREUVES PRIORITÉ</t>
  </si>
  <si>
    <t>"</t>
  </si>
  <si>
    <t>Premiers soins - 11 ans et moins</t>
  </si>
  <si>
    <t>ÉPREUVES PREMIERS SOINS</t>
  </si>
  <si>
    <t>Appel</t>
  </si>
  <si>
    <t xml:space="preserve">  </t>
  </si>
  <si>
    <t>ÉPREUVES SURVEILLANCE</t>
  </si>
  <si>
    <t>Lancer de précision - 12-13 ans</t>
  </si>
  <si>
    <t>Remorquage - 12-13 ans</t>
  </si>
  <si>
    <t>Portage - 12-13 ans</t>
  </si>
  <si>
    <t>Priorité - 12-13 ans</t>
  </si>
  <si>
    <t>Premiers soins - 12-13 ans</t>
  </si>
  <si>
    <t>Surveillance - 12-13 ans</t>
  </si>
  <si>
    <t>Nom du Duo</t>
  </si>
  <si>
    <t>Points 
Ind.</t>
  </si>
  <si>
    <t>Points
équipe</t>
  </si>
  <si>
    <t>ÉPREUVES DU RELAIS PORTAGE</t>
  </si>
  <si>
    <t>Inscripton 11 ans et -</t>
  </si>
  <si>
    <t>Inscription 12-13 ans</t>
  </si>
  <si>
    <t>Inscription 14-15 ans Femme</t>
  </si>
  <si>
    <t>Corde 11 et -</t>
  </si>
  <si>
    <t>Remorquage 11 et -</t>
  </si>
  <si>
    <t>Portage 11 et -</t>
  </si>
  <si>
    <t>Prio 11 et -</t>
  </si>
  <si>
    <t>Premiers soins 11 et -</t>
  </si>
  <si>
    <t>Surveillance 11 et -</t>
  </si>
  <si>
    <t>Corde 12-13</t>
  </si>
  <si>
    <t>Remorquage 12-13</t>
  </si>
  <si>
    <t>Portage 12-13</t>
  </si>
  <si>
    <t>Prio 12-13</t>
  </si>
  <si>
    <t>Premiers soins 12-13</t>
  </si>
  <si>
    <t>Surveillance 12-13</t>
  </si>
  <si>
    <t>Remorquage 14-15 F</t>
  </si>
  <si>
    <t>Corde 14-15 ans F</t>
  </si>
  <si>
    <t>Portage 14-15 ans F</t>
  </si>
  <si>
    <t>Prio 14-15 ans F</t>
  </si>
  <si>
    <t>Premiers soins 14-15 ans F</t>
  </si>
  <si>
    <t>Surveillance 14-15 ans F</t>
  </si>
  <si>
    <t>Total général</t>
  </si>
  <si>
    <t>Somme de Points</t>
  </si>
  <si>
    <t>Portage du mannequin</t>
  </si>
  <si>
    <t>Premiers Soins</t>
  </si>
  <si>
    <t>Résultats finaux - 12-13 ans</t>
  </si>
  <si>
    <t>Lancer de la corde</t>
  </si>
  <si>
    <t>Résultats finaux - 14-15 ans</t>
  </si>
  <si>
    <t>Lancer de la corde - 14-15 ans</t>
  </si>
  <si>
    <t>Remorquage - 14-15 ans</t>
  </si>
  <si>
    <t>Relais portage - 14-15 ans</t>
  </si>
  <si>
    <t>Priorité - 14-15 ans</t>
  </si>
  <si>
    <t>Premiers soins - 14-15 ans</t>
  </si>
  <si>
    <t>Surveillance - 14-15 ans</t>
  </si>
  <si>
    <t>Saisir les résultats dans les carrés rose saumon selon la catégorie d'âge</t>
  </si>
  <si>
    <t>Pour calculer le cumulatif par club :</t>
  </si>
  <si>
    <t>Dans l'onglet ''Cumulatif'', cliquer sur le tableau</t>
  </si>
  <si>
    <t>Sélectionner ''Actualiser''</t>
  </si>
  <si>
    <t>Remplir les informations selon les scénarios de la compétition</t>
  </si>
  <si>
    <t>Rel. Publ.</t>
  </si>
  <si>
    <t>Remplacer le nom des victimes au bon endroit dans les tableaux (1. Victime, 2. Victime …)</t>
  </si>
  <si>
    <t>Mettre le nombre exact de l'évaluation à la place du mot ''Pointage''</t>
  </si>
  <si>
    <t>Un onglet ''Option'' s'affichera dans la barre de tâche en haut de la fenêtre</t>
  </si>
  <si>
    <t>Si besoin, faire un tri afin d'afficher les équipes en ordre croissant</t>
  </si>
  <si>
    <t>CLUB 8</t>
  </si>
  <si>
    <t>CLUB 9</t>
  </si>
  <si>
    <t>CLUB 10</t>
  </si>
  <si>
    <t>CLUB 11</t>
  </si>
  <si>
    <t>CLUB 12</t>
  </si>
  <si>
    <t>CLUB 13</t>
  </si>
  <si>
    <t>CLUB 14</t>
  </si>
  <si>
    <t>CLUB 15</t>
  </si>
  <si>
    <t>CLUB 16</t>
  </si>
  <si>
    <t>CLUB 17</t>
  </si>
  <si>
    <t>CLUB 18</t>
  </si>
  <si>
    <t>CLUB 19</t>
  </si>
  <si>
    <t>CLUB 20</t>
  </si>
  <si>
    <t>CLUB 21</t>
  </si>
  <si>
    <t>CLUB 22</t>
  </si>
  <si>
    <t>CLUB 23</t>
  </si>
  <si>
    <t>CLUB 24</t>
  </si>
  <si>
    <t>CLUB 25</t>
  </si>
  <si>
    <t>CLUB 26</t>
  </si>
  <si>
    <t>CLUB 27</t>
  </si>
  <si>
    <t>CLUB 28</t>
  </si>
  <si>
    <t>CLUB 29</t>
  </si>
  <si>
    <t>CLUB 30</t>
  </si>
  <si>
    <t>Participant 8</t>
  </si>
  <si>
    <t>Participant 9</t>
  </si>
  <si>
    <t>Participant 10</t>
  </si>
  <si>
    <t>Participant 11</t>
  </si>
  <si>
    <t>Participant 12</t>
  </si>
  <si>
    <t>Participant 13</t>
  </si>
  <si>
    <t>Participant 14</t>
  </si>
  <si>
    <t>Participant 15</t>
  </si>
  <si>
    <t>Participant 16</t>
  </si>
  <si>
    <t>Participant 17</t>
  </si>
  <si>
    <t>Participant 18</t>
  </si>
  <si>
    <t>Participant 19</t>
  </si>
  <si>
    <t>Participant 20</t>
  </si>
  <si>
    <t>Participant 21</t>
  </si>
  <si>
    <t>Participant 22</t>
  </si>
  <si>
    <t>Participant 23</t>
  </si>
  <si>
    <t>Participant 24</t>
  </si>
  <si>
    <t>Participant 25</t>
  </si>
  <si>
    <t>Participant 26</t>
  </si>
  <si>
    <t>Participant 27</t>
  </si>
  <si>
    <t>Participant 28</t>
  </si>
  <si>
    <t>Participant 29</t>
  </si>
  <si>
    <t>Participant 30</t>
  </si>
  <si>
    <t>Participant 42</t>
  </si>
  <si>
    <t>Participant 43</t>
  </si>
  <si>
    <t>Participant 44</t>
  </si>
  <si>
    <t>Participant 45</t>
  </si>
  <si>
    <t>Participant 46</t>
  </si>
  <si>
    <t>Participant 47</t>
  </si>
  <si>
    <t>Participant 48</t>
  </si>
  <si>
    <t>Participant 49</t>
  </si>
  <si>
    <t>Participant 50</t>
  </si>
  <si>
    <t>Participant 51</t>
  </si>
  <si>
    <t>Participant 52</t>
  </si>
  <si>
    <t>Participant 53</t>
  </si>
  <si>
    <t>Participant 54</t>
  </si>
  <si>
    <t>Participant 55</t>
  </si>
  <si>
    <t>Participant 56</t>
  </si>
  <si>
    <t>Participant 57</t>
  </si>
  <si>
    <t>Participant 58</t>
  </si>
  <si>
    <t>Participant 59</t>
  </si>
  <si>
    <t>Participant 60</t>
  </si>
  <si>
    <t>S. de nez</t>
  </si>
  <si>
    <t>Non-nageur</t>
  </si>
  <si>
    <t>Crampe</t>
  </si>
  <si>
    <t>Fr. poignet</t>
  </si>
  <si>
    <t>CdC</t>
  </si>
  <si>
    <t>Choc</t>
  </si>
  <si>
    <t>Poly</t>
  </si>
  <si>
    <t>Choc ana.</t>
  </si>
  <si>
    <t>Luxation</t>
  </si>
  <si>
    <t>Brûlures M</t>
  </si>
  <si>
    <t>Frac. Ouverte</t>
  </si>
  <si>
    <t>Hypot. m.</t>
  </si>
  <si>
    <t>Frac. Poignet</t>
  </si>
  <si>
    <t>N-N #1</t>
  </si>
  <si>
    <t>N-N #2</t>
  </si>
  <si>
    <t>Hémo. M.</t>
  </si>
  <si>
    <t>Hypot. M</t>
  </si>
  <si>
    <t>Prob. Card.</t>
  </si>
  <si>
    <t>Asthme M.</t>
  </si>
  <si>
    <t>OVR bébé</t>
  </si>
  <si>
    <t>Brûlure 2e</t>
  </si>
  <si>
    <t>Hémo. Obj.</t>
  </si>
  <si>
    <t>OVR</t>
  </si>
  <si>
    <t>Hyperv.</t>
  </si>
  <si>
    <t>SSSL</t>
  </si>
  <si>
    <t>CSRN</t>
  </si>
  <si>
    <t>CSRAD</t>
  </si>
  <si>
    <t>CAEM</t>
  </si>
  <si>
    <t>Sybel Roy</t>
  </si>
  <si>
    <t>Samya Chakir</t>
  </si>
  <si>
    <t>Gabrielle Thibodeau</t>
  </si>
  <si>
    <t>Anabelle Rhéaume</t>
  </si>
  <si>
    <t>Zoé Martin</t>
  </si>
  <si>
    <t>Malory Boisclair</t>
  </si>
  <si>
    <t>Aglaé Chisogne</t>
  </si>
  <si>
    <t>Narval</t>
  </si>
  <si>
    <t>Joëlle Gauthier-Drapeau</t>
  </si>
  <si>
    <t>Paula Sofia Loaiza</t>
  </si>
  <si>
    <t>Laura Vincent</t>
  </si>
  <si>
    <t>Thomas Martin</t>
  </si>
  <si>
    <t>Léony Gobeil</t>
  </si>
  <si>
    <t>Ariane Saint-Denis</t>
  </si>
  <si>
    <t>Jasmine Nadeau</t>
  </si>
  <si>
    <t>Danielle Gagnon</t>
  </si>
  <si>
    <t>Dam'eauclès</t>
  </si>
  <si>
    <t>Julia Tremblay</t>
  </si>
  <si>
    <t>Jade Morel</t>
  </si>
  <si>
    <t>Manuelle Charbonneau</t>
  </si>
  <si>
    <t>Koralie Yergeau</t>
  </si>
  <si>
    <t>William Deschênes</t>
  </si>
  <si>
    <t>Alexane Blain</t>
  </si>
  <si>
    <t>Audrey Desroches</t>
  </si>
  <si>
    <t>Audrey-Ève Bélanger</t>
  </si>
  <si>
    <t>Laurence Bisson</t>
  </si>
  <si>
    <t>Lorianne Maltais</t>
  </si>
  <si>
    <t>Jessica Gaudreault-Godin</t>
  </si>
  <si>
    <t>Cloé Thériault</t>
  </si>
  <si>
    <t>Maude Belval</t>
  </si>
  <si>
    <t>William Laurence</t>
  </si>
  <si>
    <t>Ismaël Chakir</t>
  </si>
  <si>
    <t>Laurence Ringuette</t>
  </si>
  <si>
    <t>Madiha Habchi</t>
  </si>
  <si>
    <t>Ariane Evenat Dauphinais</t>
  </si>
  <si>
    <t>Remplir la section ''Ordre de passage'' avant d'entrer les résultats</t>
  </si>
  <si>
    <t>Compilation des résultats (FINAUX DIRECTS)</t>
  </si>
  <si>
    <t>Dans le cas où vous avez moins de victimes, laisser les cases vides</t>
  </si>
  <si>
    <t>Les cases rose saumon serviront à entrer les résultats des participants</t>
  </si>
  <si>
    <r>
      <t xml:space="preserve">Lorsque l'on saisit un temps, important de l'écrire dans cette formule : </t>
    </r>
    <r>
      <rPr>
        <b/>
        <sz val="16"/>
        <rFont val="Arial"/>
        <family val="2"/>
      </rPr>
      <t>hh:mm,ss</t>
    </r>
  </si>
  <si>
    <r>
      <t xml:space="preserve">Dans le cas de </t>
    </r>
    <r>
      <rPr>
        <b/>
        <sz val="16"/>
        <rFont val="Arial"/>
        <family val="2"/>
      </rPr>
      <t>Disqualification</t>
    </r>
    <r>
      <rPr>
        <sz val="16"/>
        <rFont val="Arial"/>
        <family val="2"/>
      </rPr>
      <t xml:space="preserve"> ou </t>
    </r>
    <r>
      <rPr>
        <b/>
        <sz val="16"/>
        <rFont val="Arial"/>
        <family val="2"/>
      </rPr>
      <t>Épreuve non-finie</t>
    </r>
    <r>
      <rPr>
        <sz val="16"/>
        <rFont val="Arial"/>
        <family val="2"/>
      </rPr>
      <t xml:space="preserve">, inscrire </t>
    </r>
    <r>
      <rPr>
        <b/>
        <sz val="16"/>
        <rFont val="Arial"/>
        <family val="2"/>
      </rPr>
      <t>DQ</t>
    </r>
    <r>
      <rPr>
        <sz val="16"/>
        <rFont val="Arial"/>
        <family val="2"/>
      </rPr>
      <t xml:space="preserve"> ou </t>
    </r>
    <r>
      <rPr>
        <b/>
        <sz val="16"/>
        <rFont val="Arial"/>
        <family val="2"/>
      </rPr>
      <t>DNF</t>
    </r>
    <r>
      <rPr>
        <sz val="16"/>
        <rFont val="Arial"/>
        <family val="2"/>
      </rPr>
      <t xml:space="preserve"> dans la case rose saumon</t>
    </r>
  </si>
  <si>
    <t>Tout se cumule automatique dans l'onglet ''Résultats finaux''</t>
  </si>
  <si>
    <t>SSSL/CAEM</t>
  </si>
  <si>
    <t>Gabrielle Diotte</t>
  </si>
  <si>
    <t>Jeanne Beaulieu-Lavoie</t>
  </si>
  <si>
    <t>Raphaëlle Tétrault</t>
  </si>
  <si>
    <t>X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</si>
</sst>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0000"/>
    <numFmt numFmtId="189" formatCode="mm:ss.00"/>
    <numFmt numFmtId="190" formatCode="0.0000"/>
    <numFmt numFmtId="191" formatCode="0.000"/>
    <numFmt numFmtId="192" formatCode="0.0000000000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0.0%"/>
    <numFmt numFmtId="198" formatCode="0.0"/>
    <numFmt numFmtId="199" formatCode="0.0000000%"/>
    <numFmt numFmtId="200" formatCode="0.000%"/>
    <numFmt numFmtId="201" formatCode="d\ mmmm\ yyyy"/>
    <numFmt numFmtId="202" formatCode="&quot;Vrai&quot;;&quot;Vrai&quot;;&quot;Faux&quot;"/>
    <numFmt numFmtId="203" formatCode="&quot;Actif&quot;;&quot;Actif&quot;;&quot;Inactif&quot;"/>
    <numFmt numFmtId="204" formatCode="[$-F400]h:mm:ss\ AM/PM"/>
    <numFmt numFmtId="205" formatCode="[$-C0C]d\ mmmm\ yyyy"/>
  </numFmts>
  <fonts count="5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19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9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18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5" fillId="0" borderId="0" xfId="0" applyFont="1" applyFill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9" fontId="1" fillId="33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10" fontId="1" fillId="35" borderId="17" xfId="0" applyNumberFormat="1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5" borderId="19" xfId="0" applyNumberFormat="1" applyFont="1" applyFill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0" fontId="1" fillId="36" borderId="19" xfId="0" applyNumberFormat="1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10" fontId="11" fillId="36" borderId="17" xfId="0" applyNumberFormat="1" applyFont="1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10" borderId="21" xfId="0" applyFont="1" applyFill="1" applyBorder="1" applyAlignment="1">
      <alignment horizontal="left" vertical="center" wrapText="1"/>
    </xf>
    <xf numFmtId="189" fontId="0" fillId="37" borderId="18" xfId="0" applyNumberFormat="1" applyFill="1" applyBorder="1" applyAlignment="1">
      <alignment horizontal="center" vertical="center"/>
    </xf>
    <xf numFmtId="189" fontId="0" fillId="0" borderId="18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198" fontId="1" fillId="35" borderId="23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0" fontId="1" fillId="35" borderId="2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37" borderId="19" xfId="0" applyNumberFormat="1" applyFont="1" applyFill="1" applyBorder="1" applyAlignment="1">
      <alignment horizontal="center" vertical="center"/>
    </xf>
    <xf numFmtId="10" fontId="1" fillId="37" borderId="19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 horizontal="center"/>
    </xf>
    <xf numFmtId="0" fontId="1" fillId="33" borderId="2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189" fontId="0" fillId="0" borderId="18" xfId="0" applyNumberForma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left" vertical="center" wrapText="1"/>
    </xf>
    <xf numFmtId="0" fontId="1" fillId="36" borderId="19" xfId="0" applyNumberFormat="1" applyFont="1" applyFill="1" applyBorder="1" applyAlignment="1">
      <alignment horizontal="center" vertical="center"/>
    </xf>
    <xf numFmtId="10" fontId="1" fillId="36" borderId="19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1" fillId="36" borderId="19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left" vertical="center" wrapText="1"/>
    </xf>
    <xf numFmtId="189" fontId="0" fillId="37" borderId="18" xfId="0" applyNumberFormat="1" applyFont="1" applyFill="1" applyBorder="1" applyAlignment="1">
      <alignment horizontal="center" vertical="center"/>
    </xf>
    <xf numFmtId="189" fontId="0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197" fontId="14" fillId="36" borderId="10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0" fontId="13" fillId="0" borderId="21" xfId="0" applyNumberFormat="1" applyFont="1" applyBorder="1" applyAlignment="1">
      <alignment horizontal="center"/>
    </xf>
    <xf numFmtId="10" fontId="13" fillId="0" borderId="30" xfId="0" applyNumberFormat="1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8" borderId="22" xfId="0" applyFont="1" applyFill="1" applyBorder="1" applyAlignment="1" applyProtection="1">
      <alignment horizontal="center" vertical="center"/>
      <protection/>
    </xf>
    <xf numFmtId="0" fontId="1" fillId="33" borderId="32" xfId="0" applyFont="1" applyFill="1" applyBorder="1" applyAlignment="1" applyProtection="1">
      <alignment horizontal="center" vertical="center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centerContinuous" vertical="center"/>
    </xf>
    <xf numFmtId="0" fontId="5" fillId="35" borderId="22" xfId="0" applyFont="1" applyFill="1" applyBorder="1" applyAlignment="1">
      <alignment horizontal="centerContinuous" vertical="center"/>
    </xf>
    <xf numFmtId="189" fontId="1" fillId="39" borderId="18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53" fillId="0" borderId="26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189" fontId="1" fillId="39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40" borderId="10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0" fillId="41" borderId="19" xfId="0" applyFill="1" applyBorder="1" applyAlignment="1">
      <alignment/>
    </xf>
    <xf numFmtId="0" fontId="0" fillId="41" borderId="34" xfId="0" applyFill="1" applyBorder="1" applyAlignment="1">
      <alignment/>
    </xf>
    <xf numFmtId="0" fontId="0" fillId="41" borderId="17" xfId="0" applyFill="1" applyBorder="1" applyAlignment="1">
      <alignment/>
    </xf>
    <xf numFmtId="189" fontId="1" fillId="42" borderId="18" xfId="0" applyNumberFormat="1" applyFont="1" applyFill="1" applyBorder="1" applyAlignment="1" applyProtection="1">
      <alignment horizontal="center" vertical="center"/>
      <protection/>
    </xf>
    <xf numFmtId="1" fontId="13" fillId="42" borderId="25" xfId="0" applyNumberFormat="1" applyFont="1" applyFill="1" applyBorder="1" applyAlignment="1" applyProtection="1">
      <alignment horizontal="center" vertical="center"/>
      <protection/>
    </xf>
    <xf numFmtId="10" fontId="13" fillId="42" borderId="18" xfId="52" applyNumberFormat="1" applyFont="1" applyFill="1" applyBorder="1" applyAlignment="1" applyProtection="1">
      <alignment horizontal="center" vertical="center"/>
      <protection/>
    </xf>
    <xf numFmtId="0" fontId="13" fillId="42" borderId="21" xfId="0" applyNumberFormat="1" applyFont="1" applyFill="1" applyBorder="1" applyAlignment="1" applyProtection="1">
      <alignment horizontal="center" vertical="center"/>
      <protection/>
    </xf>
    <xf numFmtId="1" fontId="13" fillId="42" borderId="29" xfId="0" applyNumberFormat="1" applyFont="1" applyFill="1" applyBorder="1" applyAlignment="1" applyProtection="1">
      <alignment horizontal="center" vertical="center"/>
      <protection/>
    </xf>
    <xf numFmtId="10" fontId="13" fillId="42" borderId="29" xfId="52" applyNumberFormat="1" applyFont="1" applyFill="1" applyBorder="1" applyAlignment="1" applyProtection="1">
      <alignment horizontal="center" vertical="center"/>
      <protection/>
    </xf>
    <xf numFmtId="0" fontId="13" fillId="42" borderId="35" xfId="0" applyNumberFormat="1" applyFont="1" applyFill="1" applyBorder="1" applyAlignment="1" applyProtection="1">
      <alignment horizontal="center" vertical="center"/>
      <protection/>
    </xf>
    <xf numFmtId="189" fontId="1" fillId="42" borderId="29" xfId="0" applyNumberFormat="1" applyFont="1" applyFill="1" applyBorder="1" applyAlignment="1" applyProtection="1">
      <alignment horizontal="center" vertical="center"/>
      <protection/>
    </xf>
    <xf numFmtId="189" fontId="1" fillId="39" borderId="16" xfId="0" applyNumberFormat="1" applyFont="1" applyFill="1" applyBorder="1" applyAlignment="1" applyProtection="1">
      <alignment horizontal="center" vertical="center"/>
      <protection/>
    </xf>
    <xf numFmtId="189" fontId="1" fillId="42" borderId="16" xfId="0" applyNumberFormat="1" applyFont="1" applyFill="1" applyBorder="1" applyAlignment="1" applyProtection="1">
      <alignment horizontal="center" vertical="center"/>
      <protection/>
    </xf>
    <xf numFmtId="1" fontId="13" fillId="42" borderId="16" xfId="0" applyNumberFormat="1" applyFont="1" applyFill="1" applyBorder="1" applyAlignment="1" applyProtection="1">
      <alignment horizontal="center" vertical="center"/>
      <protection/>
    </xf>
    <xf numFmtId="10" fontId="13" fillId="42" borderId="16" xfId="52" applyNumberFormat="1" applyFont="1" applyFill="1" applyBorder="1" applyAlignment="1" applyProtection="1">
      <alignment horizontal="center" vertical="center"/>
      <protection/>
    </xf>
    <xf numFmtId="0" fontId="13" fillId="42" borderId="36" xfId="0" applyNumberFormat="1" applyFont="1" applyFill="1" applyBorder="1" applyAlignment="1" applyProtection="1">
      <alignment horizontal="center" vertical="center"/>
      <protection/>
    </xf>
    <xf numFmtId="1" fontId="13" fillId="42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15" fillId="0" borderId="0" xfId="0" applyFont="1" applyAlignment="1">
      <alignment/>
    </xf>
    <xf numFmtId="1" fontId="53" fillId="42" borderId="16" xfId="0" applyNumberFormat="1" applyFont="1" applyFill="1" applyBorder="1" applyAlignment="1" applyProtection="1">
      <alignment horizontal="center" vertical="center"/>
      <protection/>
    </xf>
    <xf numFmtId="1" fontId="53" fillId="42" borderId="25" xfId="0" applyNumberFormat="1" applyFont="1" applyFill="1" applyBorder="1" applyAlignment="1" applyProtection="1">
      <alignment horizontal="center" vertical="center"/>
      <protection/>
    </xf>
    <xf numFmtId="1" fontId="53" fillId="42" borderId="37" xfId="0" applyNumberFormat="1" applyFont="1" applyFill="1" applyBorder="1" applyAlignment="1" applyProtection="1">
      <alignment horizontal="center" vertical="center"/>
      <protection/>
    </xf>
    <xf numFmtId="0" fontId="0" fillId="42" borderId="17" xfId="0" applyFont="1" applyFill="1" applyBorder="1" applyAlignment="1">
      <alignment horizontal="center"/>
    </xf>
    <xf numFmtId="10" fontId="53" fillId="42" borderId="38" xfId="52" applyNumberFormat="1" applyFont="1" applyFill="1" applyBorder="1" applyAlignment="1">
      <alignment horizontal="center"/>
    </xf>
    <xf numFmtId="0" fontId="0" fillId="42" borderId="21" xfId="0" applyFill="1" applyBorder="1" applyAlignment="1">
      <alignment horizontal="center"/>
    </xf>
    <xf numFmtId="0" fontId="0" fillId="41" borderId="14" xfId="0" applyFill="1" applyBorder="1" applyAlignment="1">
      <alignment/>
    </xf>
    <xf numFmtId="0" fontId="0" fillId="42" borderId="14" xfId="0" applyFill="1" applyBorder="1" applyAlignment="1">
      <alignment horizontal="center"/>
    </xf>
    <xf numFmtId="0" fontId="0" fillId="42" borderId="36" xfId="0" applyFill="1" applyBorder="1" applyAlignment="1">
      <alignment horizontal="center"/>
    </xf>
    <xf numFmtId="0" fontId="0" fillId="42" borderId="19" xfId="0" applyFill="1" applyBorder="1" applyAlignment="1">
      <alignment horizontal="center"/>
    </xf>
    <xf numFmtId="0" fontId="0" fillId="42" borderId="30" xfId="0" applyFill="1" applyBorder="1" applyAlignment="1">
      <alignment horizontal="center"/>
    </xf>
    <xf numFmtId="0" fontId="0" fillId="42" borderId="34" xfId="0" applyFill="1" applyBorder="1" applyAlignment="1">
      <alignment horizontal="center"/>
    </xf>
    <xf numFmtId="0" fontId="0" fillId="42" borderId="31" xfId="0" applyFill="1" applyBorder="1" applyAlignment="1">
      <alignment horizontal="center"/>
    </xf>
    <xf numFmtId="0" fontId="53" fillId="42" borderId="14" xfId="0" applyFont="1" applyFill="1" applyBorder="1" applyAlignment="1">
      <alignment horizontal="center"/>
    </xf>
    <xf numFmtId="0" fontId="53" fillId="42" borderId="19" xfId="0" applyFont="1" applyFill="1" applyBorder="1" applyAlignment="1">
      <alignment horizontal="center"/>
    </xf>
    <xf numFmtId="0" fontId="53" fillId="42" borderId="3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1" fillId="41" borderId="10" xfId="0" applyFont="1" applyFill="1" applyBorder="1" applyAlignment="1" applyProtection="1">
      <alignment horizontal="center" vertical="center"/>
      <protection/>
    </xf>
    <xf numFmtId="189" fontId="1" fillId="41" borderId="14" xfId="0" applyNumberFormat="1" applyFont="1" applyFill="1" applyBorder="1" applyAlignment="1" applyProtection="1">
      <alignment horizontal="center" vertical="center"/>
      <protection/>
    </xf>
    <xf numFmtId="189" fontId="1" fillId="41" borderId="19" xfId="0" applyNumberFormat="1" applyFont="1" applyFill="1" applyBorder="1" applyAlignment="1" applyProtection="1">
      <alignment horizontal="center" vertical="center"/>
      <protection/>
    </xf>
    <xf numFmtId="189" fontId="1" fillId="41" borderId="34" xfId="0" applyNumberFormat="1" applyFont="1" applyFill="1" applyBorder="1" applyAlignment="1" applyProtection="1">
      <alignment horizontal="center" vertical="center"/>
      <protection/>
    </xf>
    <xf numFmtId="189" fontId="1" fillId="41" borderId="17" xfId="0" applyNumberFormat="1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1" fillId="36" borderId="39" xfId="0" applyFont="1" applyFill="1" applyBorder="1" applyAlignment="1" applyProtection="1">
      <alignment horizontal="center" vertical="center"/>
      <protection/>
    </xf>
    <xf numFmtId="0" fontId="1" fillId="36" borderId="22" xfId="0" applyFont="1" applyFill="1" applyBorder="1" applyAlignment="1" applyProtection="1">
      <alignment horizontal="center" vertical="center"/>
      <protection/>
    </xf>
    <xf numFmtId="0" fontId="1" fillId="36" borderId="40" xfId="0" applyFont="1" applyFill="1" applyBorder="1" applyAlignment="1" applyProtection="1">
      <alignment horizontal="center" vertical="center" wrapText="1"/>
      <protection/>
    </xf>
    <xf numFmtId="0" fontId="5" fillId="36" borderId="22" xfId="0" applyFont="1" applyFill="1" applyBorder="1" applyAlignment="1">
      <alignment horizontal="center" vertical="center"/>
    </xf>
    <xf numFmtId="0" fontId="11" fillId="36" borderId="22" xfId="0" applyFont="1" applyFill="1" applyBorder="1" applyAlignment="1">
      <alignment horizontal="left" vertical="center" wrapText="1"/>
    </xf>
    <xf numFmtId="189" fontId="1" fillId="42" borderId="41" xfId="0" applyNumberFormat="1" applyFont="1" applyFill="1" applyBorder="1" applyAlignment="1" applyProtection="1">
      <alignment horizontal="center" vertical="center"/>
      <protection/>
    </xf>
    <xf numFmtId="189" fontId="1" fillId="42" borderId="42" xfId="0" applyNumberFormat="1" applyFont="1" applyFill="1" applyBorder="1" applyAlignment="1" applyProtection="1">
      <alignment horizontal="center" vertical="center"/>
      <protection/>
    </xf>
    <xf numFmtId="1" fontId="13" fillId="42" borderId="43" xfId="0" applyNumberFormat="1" applyFont="1" applyFill="1" applyBorder="1" applyAlignment="1" applyProtection="1">
      <alignment horizontal="center" vertical="center"/>
      <protection/>
    </xf>
    <xf numFmtId="1" fontId="13" fillId="42" borderId="28" xfId="0" applyNumberFormat="1" applyFont="1" applyFill="1" applyBorder="1" applyAlignment="1" applyProtection="1">
      <alignment horizontal="center" vertical="center"/>
      <protection/>
    </xf>
    <xf numFmtId="0" fontId="0" fillId="42" borderId="3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4" fillId="36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0" fillId="43" borderId="18" xfId="0" applyNumberFormat="1" applyFont="1" applyFill="1" applyBorder="1" applyAlignment="1" applyProtection="1">
      <alignment horizontal="center" vertical="center" wrapText="1"/>
      <protection/>
    </xf>
    <xf numFmtId="49" fontId="0" fillId="43" borderId="16" xfId="0" applyNumberFormat="1" applyFont="1" applyFill="1" applyBorder="1" applyAlignment="1" applyProtection="1">
      <alignment horizontal="center" vertical="center" wrapText="1"/>
      <protection/>
    </xf>
    <xf numFmtId="0" fontId="0" fillId="41" borderId="44" xfId="0" applyFill="1" applyBorder="1" applyAlignment="1">
      <alignment/>
    </xf>
    <xf numFmtId="10" fontId="53" fillId="42" borderId="45" xfId="52" applyNumberFormat="1" applyFont="1" applyFill="1" applyBorder="1" applyAlignment="1">
      <alignment horizontal="center"/>
    </xf>
    <xf numFmtId="10" fontId="53" fillId="42" borderId="46" xfId="52" applyNumberFormat="1" applyFont="1" applyFill="1" applyBorder="1" applyAlignment="1">
      <alignment horizontal="center"/>
    </xf>
    <xf numFmtId="0" fontId="0" fillId="42" borderId="36" xfId="0" applyFont="1" applyFill="1" applyBorder="1" applyAlignment="1">
      <alignment horizontal="center"/>
    </xf>
    <xf numFmtId="0" fontId="0" fillId="42" borderId="30" xfId="0" applyFont="1" applyFill="1" applyBorder="1" applyAlignment="1">
      <alignment horizontal="center"/>
    </xf>
    <xf numFmtId="0" fontId="0" fillId="42" borderId="3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3" fillId="42" borderId="17" xfId="0" applyFont="1" applyFill="1" applyBorder="1" applyAlignment="1">
      <alignment horizontal="center"/>
    </xf>
    <xf numFmtId="49" fontId="0" fillId="43" borderId="43" xfId="0" applyNumberFormat="1" applyFont="1" applyFill="1" applyBorder="1" applyAlignment="1" applyProtection="1">
      <alignment horizontal="center" vertical="center" wrapText="1"/>
      <protection/>
    </xf>
    <xf numFmtId="49" fontId="0" fillId="43" borderId="27" xfId="0" applyNumberFormat="1" applyFont="1" applyFill="1" applyBorder="1" applyAlignment="1" applyProtection="1">
      <alignment horizontal="center" vertical="center" wrapText="1"/>
      <protection/>
    </xf>
    <xf numFmtId="49" fontId="0" fillId="43" borderId="28" xfId="0" applyNumberFormat="1" applyFont="1" applyFill="1" applyBorder="1" applyAlignment="1" applyProtection="1">
      <alignment horizontal="center" vertical="center" wrapText="1"/>
      <protection/>
    </xf>
    <xf numFmtId="49" fontId="0" fillId="43" borderId="29" xfId="0" applyNumberFormat="1" applyFont="1" applyFill="1" applyBorder="1" applyAlignment="1" applyProtection="1">
      <alignment horizontal="center" vertical="center" wrapText="1"/>
      <protection/>
    </xf>
    <xf numFmtId="189" fontId="1" fillId="39" borderId="15" xfId="0" applyNumberFormat="1" applyFont="1" applyFill="1" applyBorder="1" applyAlignment="1" applyProtection="1">
      <alignment horizontal="center" vertical="center"/>
      <protection/>
    </xf>
    <xf numFmtId="189" fontId="1" fillId="39" borderId="47" xfId="0" applyNumberFormat="1" applyFont="1" applyFill="1" applyBorder="1" applyAlignment="1" applyProtection="1">
      <alignment horizontal="center" vertical="center"/>
      <protection/>
    </xf>
    <xf numFmtId="49" fontId="0" fillId="43" borderId="48" xfId="0" applyNumberFormat="1" applyFont="1" applyFill="1" applyBorder="1" applyAlignment="1" applyProtection="1">
      <alignment horizontal="center" vertical="center" wrapText="1"/>
      <protection/>
    </xf>
    <xf numFmtId="49" fontId="0" fillId="43" borderId="49" xfId="0" applyNumberFormat="1" applyFont="1" applyFill="1" applyBorder="1" applyAlignment="1" applyProtection="1">
      <alignment horizontal="center" vertical="center" wrapText="1"/>
      <protection/>
    </xf>
    <xf numFmtId="49" fontId="0" fillId="43" borderId="50" xfId="0" applyNumberFormat="1" applyFont="1" applyFill="1" applyBorder="1" applyAlignment="1" applyProtection="1">
      <alignment horizontal="center" vertical="center" wrapText="1"/>
      <protection/>
    </xf>
    <xf numFmtId="49" fontId="0" fillId="43" borderId="36" xfId="0" applyNumberFormat="1" applyFont="1" applyFill="1" applyBorder="1" applyAlignment="1" applyProtection="1">
      <alignment horizontal="center" vertical="center" wrapText="1"/>
      <protection/>
    </xf>
    <xf numFmtId="49" fontId="0" fillId="43" borderId="30" xfId="0" applyNumberFormat="1" applyFont="1" applyFill="1" applyBorder="1" applyAlignment="1" applyProtection="1">
      <alignment horizontal="center" vertical="center" wrapText="1"/>
      <protection/>
    </xf>
    <xf numFmtId="49" fontId="0" fillId="43" borderId="31" xfId="0" applyNumberFormat="1" applyFont="1" applyFill="1" applyBorder="1" applyAlignment="1" applyProtection="1">
      <alignment horizontal="center" vertical="center" wrapText="1"/>
      <protection/>
    </xf>
    <xf numFmtId="2" fontId="0" fillId="0" borderId="43" xfId="0" applyNumberFormat="1" applyFont="1" applyBorder="1" applyAlignment="1" applyProtection="1">
      <alignment horizontal="center"/>
      <protection/>
    </xf>
    <xf numFmtId="2" fontId="0" fillId="0" borderId="27" xfId="0" applyNumberFormat="1" applyFont="1" applyBorder="1" applyAlignment="1" applyProtection="1">
      <alignment horizontal="center"/>
      <protection/>
    </xf>
    <xf numFmtId="2" fontId="0" fillId="0" borderId="30" xfId="0" applyNumberFormat="1" applyFont="1" applyBorder="1" applyAlignment="1" applyProtection="1">
      <alignment horizontal="center"/>
      <protection/>
    </xf>
    <xf numFmtId="2" fontId="0" fillId="0" borderId="28" xfId="0" applyNumberFormat="1" applyFont="1" applyBorder="1" applyAlignment="1" applyProtection="1">
      <alignment horizontal="center"/>
      <protection/>
    </xf>
    <xf numFmtId="2" fontId="0" fillId="0" borderId="31" xfId="0" applyNumberFormat="1" applyFont="1" applyBorder="1" applyAlignment="1" applyProtection="1">
      <alignment horizontal="center"/>
      <protection/>
    </xf>
    <xf numFmtId="189" fontId="0" fillId="7" borderId="16" xfId="0" applyNumberFormat="1" applyFont="1" applyFill="1" applyBorder="1" applyAlignment="1" applyProtection="1">
      <alignment horizontal="center" vertical="center"/>
      <protection locked="0"/>
    </xf>
    <xf numFmtId="189" fontId="0" fillId="7" borderId="25" xfId="0" applyNumberFormat="1" applyFont="1" applyFill="1" applyBorder="1" applyAlignment="1" applyProtection="1">
      <alignment horizontal="center" vertical="center"/>
      <protection locked="0"/>
    </xf>
    <xf numFmtId="189" fontId="0" fillId="7" borderId="18" xfId="0" applyNumberFormat="1" applyFont="1" applyFill="1" applyBorder="1" applyAlignment="1" applyProtection="1">
      <alignment horizontal="center" vertical="center"/>
      <protection locked="0"/>
    </xf>
    <xf numFmtId="189" fontId="0" fillId="7" borderId="18" xfId="0" applyNumberFormat="1" applyFill="1" applyBorder="1" applyAlignment="1" applyProtection="1">
      <alignment horizontal="center" vertical="center"/>
      <protection locked="0"/>
    </xf>
    <xf numFmtId="189" fontId="0" fillId="7" borderId="29" xfId="0" applyNumberFormat="1" applyFont="1" applyFill="1" applyBorder="1" applyAlignment="1" applyProtection="1">
      <alignment horizontal="center" vertical="center"/>
      <protection locked="0"/>
    </xf>
    <xf numFmtId="0" fontId="13" fillId="42" borderId="31" xfId="0" applyNumberFormat="1" applyFont="1" applyFill="1" applyBorder="1" applyAlignment="1" applyProtection="1">
      <alignment horizontal="center" vertical="center"/>
      <protection/>
    </xf>
    <xf numFmtId="1" fontId="53" fillId="42" borderId="29" xfId="0" applyNumberFormat="1" applyFont="1" applyFill="1" applyBorder="1" applyAlignment="1" applyProtection="1">
      <alignment horizontal="center" vertical="center"/>
      <protection/>
    </xf>
    <xf numFmtId="49" fontId="0" fillId="0" borderId="48" xfId="0" applyNumberFormat="1" applyFont="1" applyFill="1" applyBorder="1" applyAlignment="1" applyProtection="1">
      <alignment horizontal="center" vertical="center" wrapText="1"/>
      <protection/>
    </xf>
    <xf numFmtId="49" fontId="0" fillId="0" borderId="49" xfId="0" applyNumberFormat="1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Fill="1" applyBorder="1" applyAlignment="1" applyProtection="1">
      <alignment horizontal="center" vertical="center" wrapText="1"/>
      <protection/>
    </xf>
    <xf numFmtId="49" fontId="0" fillId="0" borderId="50" xfId="0" applyNumberFormat="1" applyFont="1" applyFill="1" applyBorder="1" applyAlignment="1" applyProtection="1">
      <alignment horizontal="center" vertical="center" wrapText="1"/>
      <protection/>
    </xf>
    <xf numFmtId="49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53" fillId="7" borderId="10" xfId="0" applyFont="1" applyFill="1" applyBorder="1" applyAlignment="1" applyProtection="1">
      <alignment horizontal="center"/>
      <protection locked="0"/>
    </xf>
    <xf numFmtId="0" fontId="0" fillId="7" borderId="43" xfId="0" applyFill="1" applyBorder="1" applyAlignment="1" applyProtection="1">
      <alignment horizontal="center"/>
      <protection locked="0"/>
    </xf>
    <xf numFmtId="0" fontId="0" fillId="7" borderId="27" xfId="0" applyFill="1" applyBorder="1" applyAlignment="1" applyProtection="1">
      <alignment horizontal="center"/>
      <protection locked="0"/>
    </xf>
    <xf numFmtId="0" fontId="0" fillId="7" borderId="28" xfId="0" applyFill="1" applyBorder="1" applyAlignment="1" applyProtection="1">
      <alignment horizontal="center"/>
      <protection locked="0"/>
    </xf>
    <xf numFmtId="0" fontId="0" fillId="7" borderId="20" xfId="0" applyFill="1" applyBorder="1" applyAlignment="1" applyProtection="1">
      <alignment horizontal="center"/>
      <protection locked="0"/>
    </xf>
    <xf numFmtId="0" fontId="0" fillId="7" borderId="47" xfId="0" applyFill="1" applyBorder="1" applyAlignment="1" applyProtection="1">
      <alignment horizontal="center"/>
      <protection locked="0"/>
    </xf>
    <xf numFmtId="0" fontId="0" fillId="7" borderId="51" xfId="0" applyFill="1" applyBorder="1" applyAlignment="1" applyProtection="1">
      <alignment horizontal="center"/>
      <protection locked="0"/>
    </xf>
    <xf numFmtId="0" fontId="53" fillId="7" borderId="13" xfId="0" applyFont="1" applyFill="1" applyBorder="1" applyAlignment="1" applyProtection="1">
      <alignment horizontal="center"/>
      <protection locked="0"/>
    </xf>
    <xf numFmtId="0" fontId="53" fillId="7" borderId="52" xfId="0" applyFont="1" applyFill="1" applyBorder="1" applyAlignment="1" applyProtection="1">
      <alignment horizontal="center"/>
      <protection locked="0"/>
    </xf>
    <xf numFmtId="0" fontId="0" fillId="7" borderId="53" xfId="0" applyFill="1" applyBorder="1" applyAlignment="1" applyProtection="1">
      <alignment horizontal="center"/>
      <protection locked="0"/>
    </xf>
    <xf numFmtId="2" fontId="0" fillId="0" borderId="43" xfId="0" applyNumberFormat="1" applyBorder="1" applyAlignment="1" applyProtection="1">
      <alignment horizontal="center"/>
      <protection/>
    </xf>
    <xf numFmtId="2" fontId="0" fillId="0" borderId="36" xfId="0" applyNumberFormat="1" applyBorder="1" applyAlignment="1" applyProtection="1">
      <alignment horizontal="center"/>
      <protection/>
    </xf>
    <xf numFmtId="2" fontId="0" fillId="0" borderId="27" xfId="0" applyNumberFormat="1" applyBorder="1" applyAlignment="1" applyProtection="1">
      <alignment horizontal="center"/>
      <protection/>
    </xf>
    <xf numFmtId="2" fontId="0" fillId="0" borderId="30" xfId="0" applyNumberFormat="1" applyBorder="1" applyAlignment="1" applyProtection="1">
      <alignment horizontal="center"/>
      <protection/>
    </xf>
    <xf numFmtId="2" fontId="0" fillId="0" borderId="28" xfId="0" applyNumberFormat="1" applyBorder="1" applyAlignment="1" applyProtection="1">
      <alignment horizontal="center"/>
      <protection/>
    </xf>
    <xf numFmtId="2" fontId="0" fillId="0" borderId="31" xfId="0" applyNumberFormat="1" applyBorder="1" applyAlignment="1" applyProtection="1">
      <alignment horizontal="center"/>
      <protection/>
    </xf>
    <xf numFmtId="189" fontId="1" fillId="39" borderId="5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0" fontId="6" fillId="36" borderId="10" xfId="0" applyFont="1" applyFill="1" applyBorder="1" applyAlignment="1">
      <alignment horizontal="center"/>
    </xf>
    <xf numFmtId="0" fontId="1" fillId="44" borderId="13" xfId="0" applyFont="1" applyFill="1" applyBorder="1" applyAlignment="1" applyProtection="1">
      <alignment horizontal="center" vertical="center"/>
      <protection/>
    </xf>
    <xf numFmtId="10" fontId="53" fillId="41" borderId="54" xfId="52" applyNumberFormat="1" applyFont="1" applyFill="1" applyBorder="1" applyAlignment="1">
      <alignment horizontal="center"/>
    </xf>
    <xf numFmtId="10" fontId="53" fillId="41" borderId="0" xfId="52" applyNumberFormat="1" applyFont="1" applyFill="1" applyBorder="1" applyAlignment="1">
      <alignment horizontal="center"/>
    </xf>
    <xf numFmtId="10" fontId="53" fillId="41" borderId="45" xfId="52" applyNumberFormat="1" applyFont="1" applyFill="1" applyBorder="1" applyAlignment="1">
      <alignment horizontal="center"/>
    </xf>
    <xf numFmtId="10" fontId="53" fillId="41" borderId="46" xfId="52" applyNumberFormat="1" applyFont="1" applyFill="1" applyBorder="1" applyAlignment="1">
      <alignment horizontal="center"/>
    </xf>
    <xf numFmtId="2" fontId="0" fillId="0" borderId="26" xfId="0" applyNumberFormat="1" applyFont="1" applyBorder="1" applyAlignment="1" applyProtection="1">
      <alignment horizontal="center"/>
      <protection/>
    </xf>
    <xf numFmtId="2" fontId="0" fillId="0" borderId="21" xfId="0" applyNumberFormat="1" applyFont="1" applyBorder="1" applyAlignment="1" applyProtection="1">
      <alignment horizontal="center"/>
      <protection/>
    </xf>
    <xf numFmtId="0" fontId="1" fillId="41" borderId="13" xfId="0" applyFont="1" applyFill="1" applyBorder="1" applyAlignment="1">
      <alignment horizontal="center" vertical="center"/>
    </xf>
    <xf numFmtId="0" fontId="1" fillId="41" borderId="55" xfId="0" applyFont="1" applyFill="1" applyBorder="1" applyAlignment="1">
      <alignment horizontal="center" vertical="center"/>
    </xf>
    <xf numFmtId="0" fontId="1" fillId="45" borderId="10" xfId="0" applyFont="1" applyFill="1" applyBorder="1" applyAlignment="1" applyProtection="1">
      <alignment horizontal="center" vertical="center"/>
      <protection/>
    </xf>
    <xf numFmtId="0" fontId="0" fillId="42" borderId="17" xfId="0" applyNumberFormat="1" applyFill="1" applyBorder="1" applyAlignment="1">
      <alignment/>
    </xf>
    <xf numFmtId="0" fontId="0" fillId="42" borderId="55" xfId="0" applyFont="1" applyFill="1" applyBorder="1" applyAlignment="1">
      <alignment horizontal="center"/>
    </xf>
    <xf numFmtId="2" fontId="0" fillId="0" borderId="56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52" xfId="0" applyBorder="1" applyAlignment="1">
      <alignment/>
    </xf>
    <xf numFmtId="2" fontId="0" fillId="0" borderId="57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58" xfId="0" applyBorder="1" applyAlignment="1">
      <alignment/>
    </xf>
    <xf numFmtId="2" fontId="0" fillId="0" borderId="59" xfId="0" applyNumberFormat="1" applyBorder="1" applyAlignment="1">
      <alignment/>
    </xf>
    <xf numFmtId="2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49" fontId="0" fillId="0" borderId="56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5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59" xfId="0" applyNumberFormat="1" applyBorder="1" applyAlignment="1">
      <alignment/>
    </xf>
    <xf numFmtId="49" fontId="0" fillId="0" borderId="60" xfId="0" applyNumberFormat="1" applyBorder="1" applyAlignment="1">
      <alignment/>
    </xf>
    <xf numFmtId="0" fontId="53" fillId="41" borderId="14" xfId="0" applyFont="1" applyFill="1" applyBorder="1" applyAlignment="1">
      <alignment horizontal="center"/>
    </xf>
    <xf numFmtId="0" fontId="53" fillId="41" borderId="19" xfId="0" applyFont="1" applyFill="1" applyBorder="1" applyAlignment="1">
      <alignment horizontal="center"/>
    </xf>
    <xf numFmtId="0" fontId="53" fillId="41" borderId="44" xfId="0" applyFont="1" applyFill="1" applyBorder="1" applyAlignment="1">
      <alignment horizontal="center"/>
    </xf>
    <xf numFmtId="0" fontId="53" fillId="41" borderId="34" xfId="0" applyFont="1" applyFill="1" applyBorder="1" applyAlignment="1">
      <alignment horizontal="center"/>
    </xf>
    <xf numFmtId="0" fontId="1" fillId="45" borderId="13" xfId="0" applyFont="1" applyFill="1" applyBorder="1" applyAlignment="1" applyProtection="1">
      <alignment horizontal="center" vertical="center"/>
      <protection/>
    </xf>
    <xf numFmtId="0" fontId="0" fillId="42" borderId="14" xfId="0" applyNumberFormat="1" applyFill="1" applyBorder="1" applyAlignment="1">
      <alignment horizontal="center"/>
    </xf>
    <xf numFmtId="0" fontId="0" fillId="42" borderId="19" xfId="0" applyNumberFormat="1" applyFill="1" applyBorder="1" applyAlignment="1">
      <alignment horizontal="center"/>
    </xf>
    <xf numFmtId="0" fontId="0" fillId="42" borderId="34" xfId="0" applyNumberFormat="1" applyFill="1" applyBorder="1" applyAlignment="1">
      <alignment horizontal="center"/>
    </xf>
    <xf numFmtId="0" fontId="53" fillId="41" borderId="48" xfId="0" applyFont="1" applyFill="1" applyBorder="1" applyAlignment="1">
      <alignment horizontal="center"/>
    </xf>
    <xf numFmtId="0" fontId="53" fillId="41" borderId="49" xfId="0" applyFont="1" applyFill="1" applyBorder="1" applyAlignment="1">
      <alignment horizontal="center"/>
    </xf>
    <xf numFmtId="0" fontId="53" fillId="41" borderId="62" xfId="0" applyFont="1" applyFill="1" applyBorder="1" applyAlignment="1">
      <alignment horizontal="center"/>
    </xf>
    <xf numFmtId="0" fontId="53" fillId="41" borderId="50" xfId="0" applyFont="1" applyFill="1" applyBorder="1" applyAlignment="1">
      <alignment horizontal="center"/>
    </xf>
    <xf numFmtId="2" fontId="0" fillId="0" borderId="63" xfId="0" applyNumberFormat="1" applyFont="1" applyBorder="1" applyAlignment="1" applyProtection="1">
      <alignment horizontal="center"/>
      <protection/>
    </xf>
    <xf numFmtId="0" fontId="0" fillId="0" borderId="52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61" xfId="0" applyFont="1" applyBorder="1" applyAlignment="1">
      <alignment/>
    </xf>
    <xf numFmtId="189" fontId="0" fillId="7" borderId="37" xfId="0" applyNumberFormat="1" applyFont="1" applyFill="1" applyBorder="1" applyAlignment="1" applyProtection="1">
      <alignment horizontal="center" vertical="center"/>
      <protection locked="0"/>
    </xf>
    <xf numFmtId="189" fontId="0" fillId="7" borderId="43" xfId="0" applyNumberFormat="1" applyFont="1" applyFill="1" applyBorder="1" applyAlignment="1" applyProtection="1">
      <alignment horizontal="center" vertical="center"/>
      <protection locked="0"/>
    </xf>
    <xf numFmtId="189" fontId="0" fillId="7" borderId="63" xfId="0" applyNumberFormat="1" applyFont="1" applyFill="1" applyBorder="1" applyAlignment="1" applyProtection="1">
      <alignment horizontal="center" vertical="center"/>
      <protection locked="0"/>
    </xf>
    <xf numFmtId="49" fontId="0" fillId="43" borderId="53" xfId="0" applyNumberFormat="1" applyFont="1" applyFill="1" applyBorder="1" applyAlignment="1" applyProtection="1">
      <alignment horizontal="center" vertical="center" wrapText="1"/>
      <protection/>
    </xf>
    <xf numFmtId="49" fontId="0" fillId="43" borderId="64" xfId="0" applyNumberFormat="1" applyFont="1" applyFill="1" applyBorder="1" applyAlignment="1" applyProtection="1">
      <alignment horizontal="center" vertical="center" wrapText="1"/>
      <protection/>
    </xf>
    <xf numFmtId="49" fontId="0" fillId="43" borderId="65" xfId="0" applyNumberFormat="1" applyFont="1" applyFill="1" applyBorder="1" applyAlignment="1" applyProtection="1">
      <alignment horizontal="center" vertical="center" wrapText="1"/>
      <protection/>
    </xf>
    <xf numFmtId="189" fontId="0" fillId="7" borderId="64" xfId="0" applyNumberFormat="1" applyFill="1" applyBorder="1" applyAlignment="1" applyProtection="1">
      <alignment horizontal="center" vertical="center"/>
      <protection locked="0"/>
    </xf>
    <xf numFmtId="189" fontId="1" fillId="42" borderId="64" xfId="0" applyNumberFormat="1" applyFont="1" applyFill="1" applyBorder="1" applyAlignment="1" applyProtection="1">
      <alignment horizontal="center" vertical="center"/>
      <protection/>
    </xf>
    <xf numFmtId="189" fontId="1" fillId="39" borderId="64" xfId="0" applyNumberFormat="1" applyFont="1" applyFill="1" applyBorder="1" applyAlignment="1" applyProtection="1">
      <alignment horizontal="center" vertical="center"/>
      <protection/>
    </xf>
    <xf numFmtId="49" fontId="0" fillId="0" borderId="43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10" fontId="53" fillId="42" borderId="66" xfId="52" applyNumberFormat="1" applyFont="1" applyFill="1" applyBorder="1" applyAlignment="1">
      <alignment horizontal="center"/>
    </xf>
    <xf numFmtId="0" fontId="0" fillId="41" borderId="67" xfId="0" applyFill="1" applyBorder="1" applyAlignment="1">
      <alignment/>
    </xf>
    <xf numFmtId="0" fontId="1" fillId="44" borderId="67" xfId="0" applyFont="1" applyFill="1" applyBorder="1" applyAlignment="1" applyProtection="1">
      <alignment horizontal="center" vertical="center"/>
      <protection/>
    </xf>
    <xf numFmtId="49" fontId="0" fillId="0" borderId="43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37" borderId="68" xfId="0" applyNumberFormat="1" applyFill="1" applyBorder="1" applyAlignment="1">
      <alignment horizontal="center"/>
    </xf>
    <xf numFmtId="0" fontId="0" fillId="37" borderId="63" xfId="0" applyFill="1" applyBorder="1" applyAlignment="1">
      <alignment horizontal="center"/>
    </xf>
    <xf numFmtId="1" fontId="0" fillId="0" borderId="52" xfId="0" applyNumberFormat="1" applyBorder="1" applyAlignment="1">
      <alignment/>
    </xf>
    <xf numFmtId="1" fontId="0" fillId="0" borderId="58" xfId="0" applyNumberFormat="1" applyBorder="1" applyAlignment="1">
      <alignment/>
    </xf>
    <xf numFmtId="0" fontId="0" fillId="0" borderId="60" xfId="0" applyBorder="1" applyAlignment="1">
      <alignment/>
    </xf>
    <xf numFmtId="1" fontId="0" fillId="0" borderId="61" xfId="0" applyNumberFormat="1" applyBorder="1" applyAlignment="1">
      <alignment/>
    </xf>
    <xf numFmtId="0" fontId="0" fillId="0" borderId="28" xfId="0" applyBorder="1" applyAlignment="1">
      <alignment horizontal="center"/>
    </xf>
    <xf numFmtId="49" fontId="0" fillId="0" borderId="41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42" xfId="0" applyNumberFormat="1" applyBorder="1" applyAlignment="1">
      <alignment/>
    </xf>
    <xf numFmtId="10" fontId="0" fillId="0" borderId="69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10" fontId="0" fillId="0" borderId="39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10" fontId="0" fillId="0" borderId="22" xfId="0" applyNumberFormat="1" applyFont="1" applyBorder="1" applyAlignment="1">
      <alignment horizontal="center" vertical="center"/>
    </xf>
    <xf numFmtId="10" fontId="0" fillId="0" borderId="32" xfId="0" applyNumberFormat="1" applyFont="1" applyBorder="1" applyAlignment="1">
      <alignment horizontal="center" vertical="center"/>
    </xf>
    <xf numFmtId="1" fontId="0" fillId="0" borderId="36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0" fontId="6" fillId="0" borderId="36" xfId="0" applyNumberFormat="1" applyFont="1" applyBorder="1" applyAlignment="1">
      <alignment horizontal="center"/>
    </xf>
    <xf numFmtId="10" fontId="6" fillId="0" borderId="30" xfId="0" applyNumberFormat="1" applyFont="1" applyBorder="1" applyAlignment="1">
      <alignment horizontal="center"/>
    </xf>
    <xf numFmtId="10" fontId="6" fillId="0" borderId="31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0" fontId="5" fillId="0" borderId="36" xfId="0" applyNumberFormat="1" applyFont="1" applyBorder="1" applyAlignment="1">
      <alignment horizontal="center"/>
    </xf>
    <xf numFmtId="10" fontId="5" fillId="0" borderId="30" xfId="0" applyNumberFormat="1" applyFont="1" applyBorder="1" applyAlignment="1">
      <alignment horizontal="center"/>
    </xf>
    <xf numFmtId="10" fontId="5" fillId="0" borderId="31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1" fontId="0" fillId="0" borderId="43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0" xfId="0" applyAlignment="1">
      <alignment vertical="center"/>
    </xf>
    <xf numFmtId="10" fontId="0" fillId="0" borderId="22" xfId="0" applyNumberFormat="1" applyFont="1" applyBorder="1" applyAlignment="1">
      <alignment horizontal="center" vertical="center"/>
    </xf>
    <xf numFmtId="49" fontId="0" fillId="37" borderId="68" xfId="0" applyNumberFormat="1" applyFill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37" borderId="63" xfId="0" applyNumberFormat="1" applyFill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6" fillId="0" borderId="24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13" fillId="42" borderId="30" xfId="0" applyNumberFormat="1" applyFont="1" applyFill="1" applyBorder="1" applyAlignment="1" applyProtection="1">
      <alignment horizontal="center" vertical="center"/>
      <protection/>
    </xf>
    <xf numFmtId="189" fontId="1" fillId="39" borderId="41" xfId="0" applyNumberFormat="1" applyFont="1" applyFill="1" applyBorder="1" applyAlignment="1" applyProtection="1">
      <alignment horizontal="center" vertical="center"/>
      <protection/>
    </xf>
    <xf numFmtId="189" fontId="1" fillId="39" borderId="23" xfId="0" applyNumberFormat="1" applyFont="1" applyFill="1" applyBorder="1" applyAlignment="1" applyProtection="1">
      <alignment horizontal="center" vertical="center"/>
      <protection/>
    </xf>
    <xf numFmtId="189" fontId="1" fillId="39" borderId="70" xfId="0" applyNumberFormat="1" applyFont="1" applyFill="1" applyBorder="1" applyAlignment="1" applyProtection="1">
      <alignment horizontal="center" vertical="center"/>
      <protection/>
    </xf>
    <xf numFmtId="1" fontId="13" fillId="42" borderId="27" xfId="0" applyNumberFormat="1" applyFont="1" applyFill="1" applyBorder="1" applyAlignment="1" applyProtection="1">
      <alignment horizontal="center" vertical="center"/>
      <protection/>
    </xf>
    <xf numFmtId="189" fontId="1" fillId="41" borderId="0" xfId="0" applyNumberFormat="1" applyFont="1" applyFill="1" applyBorder="1" applyAlignment="1" applyProtection="1">
      <alignment horizontal="center" vertical="center"/>
      <protection/>
    </xf>
    <xf numFmtId="189" fontId="1" fillId="39" borderId="71" xfId="0" applyNumberFormat="1" applyFont="1" applyFill="1" applyBorder="1" applyAlignment="1" applyProtection="1">
      <alignment horizontal="center" vertical="center"/>
      <protection/>
    </xf>
    <xf numFmtId="189" fontId="0" fillId="7" borderId="64" xfId="0" applyNumberFormat="1" applyFont="1" applyFill="1" applyBorder="1" applyAlignment="1" applyProtection="1">
      <alignment horizontal="center" vertical="center"/>
      <protection locked="0"/>
    </xf>
    <xf numFmtId="0" fontId="13" fillId="42" borderId="65" xfId="0" applyNumberFormat="1" applyFont="1" applyFill="1" applyBorder="1" applyAlignment="1" applyProtection="1">
      <alignment horizontal="center" vertical="center"/>
      <protection/>
    </xf>
    <xf numFmtId="1" fontId="53" fillId="42" borderId="18" xfId="0" applyNumberFormat="1" applyFont="1" applyFill="1" applyBorder="1" applyAlignment="1" applyProtection="1">
      <alignment horizontal="center" vertical="center"/>
      <protection/>
    </xf>
    <xf numFmtId="49" fontId="0" fillId="0" borderId="53" xfId="0" applyNumberForma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49" fontId="0" fillId="0" borderId="65" xfId="0" applyNumberFormat="1" applyBorder="1" applyAlignment="1">
      <alignment horizontal="center"/>
    </xf>
    <xf numFmtId="0" fontId="0" fillId="42" borderId="67" xfId="0" applyFont="1" applyFill="1" applyBorder="1" applyAlignment="1">
      <alignment horizontal="center"/>
    </xf>
    <xf numFmtId="10" fontId="53" fillId="42" borderId="58" xfId="52" applyNumberFormat="1" applyFont="1" applyFill="1" applyBorder="1" applyAlignment="1">
      <alignment horizontal="center"/>
    </xf>
    <xf numFmtId="0" fontId="0" fillId="7" borderId="71" xfId="0" applyFill="1" applyBorder="1" applyAlignment="1" applyProtection="1">
      <alignment horizontal="center"/>
      <protection locked="0"/>
    </xf>
    <xf numFmtId="0" fontId="0" fillId="42" borderId="19" xfId="0" applyFont="1" applyFill="1" applyBorder="1" applyAlignment="1">
      <alignment horizontal="center"/>
    </xf>
    <xf numFmtId="10" fontId="53" fillId="42" borderId="72" xfId="52" applyNumberFormat="1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49" fontId="0" fillId="37" borderId="0" xfId="0" applyNumberFormat="1" applyFill="1" applyAlignment="1">
      <alignment horizontal="center"/>
    </xf>
    <xf numFmtId="49" fontId="0" fillId="0" borderId="68" xfId="0" applyNumberFormat="1" applyBorder="1" applyAlignment="1">
      <alignment horizontal="center"/>
    </xf>
    <xf numFmtId="189" fontId="0" fillId="7" borderId="28" xfId="0" applyNumberFormat="1" applyFont="1" applyFill="1" applyBorder="1" applyAlignment="1" applyProtection="1">
      <alignment horizontal="center" vertical="center"/>
      <protection locked="0"/>
    </xf>
    <xf numFmtId="10" fontId="0" fillId="0" borderId="16" xfId="52" applyNumberFormat="1" applyFont="1" applyBorder="1" applyAlignment="1">
      <alignment horizontal="center"/>
    </xf>
    <xf numFmtId="10" fontId="53" fillId="42" borderId="14" xfId="0" applyNumberFormat="1" applyFont="1" applyFill="1" applyBorder="1" applyAlignment="1">
      <alignment horizontal="center"/>
    </xf>
    <xf numFmtId="10" fontId="53" fillId="42" borderId="19" xfId="0" applyNumberFormat="1" applyFont="1" applyFill="1" applyBorder="1" applyAlignment="1">
      <alignment horizontal="center"/>
    </xf>
    <xf numFmtId="10" fontId="53" fillId="42" borderId="34" xfId="0" applyNumberFormat="1" applyFont="1" applyFill="1" applyBorder="1" applyAlignment="1">
      <alignment horizontal="center"/>
    </xf>
    <xf numFmtId="0" fontId="0" fillId="7" borderId="15" xfId="0" applyFill="1" applyBorder="1" applyAlignment="1" applyProtection="1">
      <alignment horizontal="center"/>
      <protection locked="0"/>
    </xf>
    <xf numFmtId="0" fontId="0" fillId="0" borderId="43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42" borderId="17" xfId="0" applyNumberFormat="1" applyFill="1" applyBorder="1" applyAlignment="1">
      <alignment horizontal="center"/>
    </xf>
    <xf numFmtId="0" fontId="0" fillId="7" borderId="27" xfId="0" applyFont="1" applyFill="1" applyBorder="1" applyAlignment="1" applyProtection="1">
      <alignment horizontal="center"/>
      <protection locked="0"/>
    </xf>
    <xf numFmtId="10" fontId="0" fillId="0" borderId="18" xfId="52" applyNumberFormat="1" applyFont="1" applyBorder="1" applyAlignment="1">
      <alignment horizontal="center"/>
    </xf>
    <xf numFmtId="10" fontId="0" fillId="0" borderId="29" xfId="52" applyNumberFormat="1" applyFont="1" applyBorder="1" applyAlignment="1">
      <alignment horizontal="center"/>
    </xf>
    <xf numFmtId="0" fontId="0" fillId="42" borderId="67" xfId="0" applyNumberFormat="1" applyFill="1" applyBorder="1" applyAlignment="1">
      <alignment horizontal="center"/>
    </xf>
    <xf numFmtId="1" fontId="13" fillId="42" borderId="73" xfId="0" applyNumberFormat="1" applyFont="1" applyFill="1" applyBorder="1" applyAlignment="1" applyProtection="1">
      <alignment horizontal="center" vertical="center"/>
      <protection/>
    </xf>
    <xf numFmtId="1" fontId="13" fillId="42" borderId="74" xfId="0" applyNumberFormat="1" applyFont="1" applyFill="1" applyBorder="1" applyAlignment="1" applyProtection="1">
      <alignment horizontal="center" vertical="center"/>
      <protection/>
    </xf>
    <xf numFmtId="0" fontId="0" fillId="42" borderId="0" xfId="0" applyFill="1" applyBorder="1" applyAlignment="1">
      <alignment/>
    </xf>
    <xf numFmtId="0" fontId="16" fillId="42" borderId="0" xfId="0" applyFont="1" applyFill="1" applyBorder="1" applyAlignment="1">
      <alignment/>
    </xf>
    <xf numFmtId="0" fontId="12" fillId="42" borderId="57" xfId="0" applyFont="1" applyFill="1" applyBorder="1" applyAlignment="1">
      <alignment/>
    </xf>
    <xf numFmtId="0" fontId="0" fillId="42" borderId="58" xfId="0" applyFill="1" applyBorder="1" applyAlignment="1">
      <alignment/>
    </xf>
    <xf numFmtId="0" fontId="0" fillId="42" borderId="57" xfId="0" applyFill="1" applyBorder="1" applyAlignment="1">
      <alignment/>
    </xf>
    <xf numFmtId="0" fontId="16" fillId="42" borderId="57" xfId="0" applyFont="1" applyFill="1" applyBorder="1" applyAlignment="1">
      <alignment/>
    </xf>
    <xf numFmtId="0" fontId="0" fillId="42" borderId="59" xfId="0" applyFill="1" applyBorder="1" applyAlignment="1">
      <alignment/>
    </xf>
    <xf numFmtId="0" fontId="16" fillId="42" borderId="60" xfId="0" applyFont="1" applyFill="1" applyBorder="1" applyAlignment="1">
      <alignment/>
    </xf>
    <xf numFmtId="0" fontId="0" fillId="42" borderId="60" xfId="0" applyFill="1" applyBorder="1" applyAlignment="1">
      <alignment/>
    </xf>
    <xf numFmtId="0" fontId="0" fillId="42" borderId="61" xfId="0" applyFill="1" applyBorder="1" applyAlignment="1">
      <alignment/>
    </xf>
    <xf numFmtId="0" fontId="0" fillId="43" borderId="3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49" fontId="0" fillId="0" borderId="55" xfId="0" applyNumberFormat="1" applyFont="1" applyBorder="1" applyAlignment="1" applyProtection="1">
      <alignment horizontal="center"/>
      <protection/>
    </xf>
    <xf numFmtId="49" fontId="0" fillId="0" borderId="36" xfId="0" applyNumberFormat="1" applyBorder="1" applyAlignment="1" applyProtection="1">
      <alignment horizontal="center"/>
      <protection/>
    </xf>
    <xf numFmtId="49" fontId="0" fillId="0" borderId="30" xfId="0" applyNumberFormat="1" applyBorder="1" applyAlignment="1" applyProtection="1">
      <alignment horizontal="center"/>
      <protection/>
    </xf>
    <xf numFmtId="49" fontId="0" fillId="0" borderId="31" xfId="0" applyNumberFormat="1" applyBorder="1" applyAlignment="1" applyProtection="1">
      <alignment horizontal="center"/>
      <protection/>
    </xf>
    <xf numFmtId="0" fontId="0" fillId="42" borderId="75" xfId="0" applyFill="1" applyBorder="1" applyAlignment="1">
      <alignment/>
    </xf>
    <xf numFmtId="0" fontId="0" fillId="42" borderId="76" xfId="0" applyFill="1" applyBorder="1" applyAlignment="1">
      <alignment/>
    </xf>
    <xf numFmtId="0" fontId="0" fillId="42" borderId="76" xfId="0" applyNumberFormat="1" applyFill="1" applyBorder="1" applyAlignment="1">
      <alignment/>
    </xf>
    <xf numFmtId="0" fontId="0" fillId="42" borderId="77" xfId="0" applyFill="1" applyBorder="1" applyAlignment="1">
      <alignment/>
    </xf>
    <xf numFmtId="0" fontId="0" fillId="42" borderId="78" xfId="0" applyNumberFormat="1" applyFill="1" applyBorder="1" applyAlignment="1">
      <alignment/>
    </xf>
    <xf numFmtId="49" fontId="0" fillId="0" borderId="43" xfId="0" applyNumberFormat="1" applyFill="1" applyBorder="1" applyAlignment="1" applyProtection="1">
      <alignment horizontal="center"/>
      <protection/>
    </xf>
    <xf numFmtId="49" fontId="0" fillId="0" borderId="16" xfId="0" applyNumberFormat="1" applyFill="1" applyBorder="1" applyAlignment="1" applyProtection="1">
      <alignment horizontal="center"/>
      <protection/>
    </xf>
    <xf numFmtId="49" fontId="0" fillId="0" borderId="36" xfId="0" applyNumberFormat="1" applyFill="1" applyBorder="1" applyAlignment="1" applyProtection="1">
      <alignment horizontal="center"/>
      <protection/>
    </xf>
    <xf numFmtId="49" fontId="0" fillId="0" borderId="27" xfId="0" applyNumberFormat="1" applyFill="1" applyBorder="1" applyAlignment="1" applyProtection="1">
      <alignment horizontal="center"/>
      <protection/>
    </xf>
    <xf numFmtId="49" fontId="0" fillId="0" borderId="18" xfId="0" applyNumberFormat="1" applyFill="1" applyBorder="1" applyAlignment="1" applyProtection="1">
      <alignment horizontal="center"/>
      <protection/>
    </xf>
    <xf numFmtId="49" fontId="0" fillId="0" borderId="30" xfId="0" applyNumberFormat="1" applyFill="1" applyBorder="1" applyAlignment="1" applyProtection="1">
      <alignment horizontal="center"/>
      <protection/>
    </xf>
    <xf numFmtId="49" fontId="0" fillId="0" borderId="28" xfId="0" applyNumberFormat="1" applyFill="1" applyBorder="1" applyAlignment="1" applyProtection="1">
      <alignment horizontal="center"/>
      <protection/>
    </xf>
    <xf numFmtId="49" fontId="0" fillId="0" borderId="29" xfId="0" applyNumberFormat="1" applyFill="1" applyBorder="1" applyAlignment="1" applyProtection="1">
      <alignment horizontal="center"/>
      <protection/>
    </xf>
    <xf numFmtId="49" fontId="0" fillId="0" borderId="31" xfId="0" applyNumberFormat="1" applyFill="1" applyBorder="1" applyAlignment="1" applyProtection="1">
      <alignment horizontal="center"/>
      <protection/>
    </xf>
    <xf numFmtId="49" fontId="0" fillId="0" borderId="43" xfId="0" applyNumberFormat="1" applyBorder="1" applyAlignment="1" applyProtection="1">
      <alignment horizontal="center"/>
      <protection/>
    </xf>
    <xf numFmtId="49" fontId="0" fillId="0" borderId="16" xfId="0" applyNumberFormat="1" applyBorder="1" applyAlignment="1" applyProtection="1">
      <alignment horizontal="center"/>
      <protection/>
    </xf>
    <xf numFmtId="49" fontId="0" fillId="0" borderId="27" xfId="0" applyNumberFormat="1" applyBorder="1" applyAlignment="1" applyProtection="1">
      <alignment horizontal="center"/>
      <protection/>
    </xf>
    <xf numFmtId="49" fontId="0" fillId="0" borderId="18" xfId="0" applyNumberFormat="1" applyBorder="1" applyAlignment="1" applyProtection="1">
      <alignment horizontal="center"/>
      <protection/>
    </xf>
    <xf numFmtId="49" fontId="0" fillId="0" borderId="28" xfId="0" applyNumberFormat="1" applyBorder="1" applyAlignment="1" applyProtection="1">
      <alignment horizontal="center"/>
      <protection/>
    </xf>
    <xf numFmtId="49" fontId="0" fillId="0" borderId="29" xfId="0" applyNumberFormat="1" applyBorder="1" applyAlignment="1" applyProtection="1">
      <alignment horizontal="center"/>
      <protection/>
    </xf>
    <xf numFmtId="0" fontId="4" fillId="0" borderId="57" xfId="0" applyFont="1" applyFill="1" applyBorder="1" applyAlignment="1">
      <alignment/>
    </xf>
    <xf numFmtId="0" fontId="12" fillId="0" borderId="57" xfId="0" applyFont="1" applyFill="1" applyBorder="1" applyAlignment="1">
      <alignment vertical="center"/>
    </xf>
    <xf numFmtId="0" fontId="53" fillId="0" borderId="21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49" fontId="55" fillId="0" borderId="26" xfId="0" applyNumberFormat="1" applyFont="1" applyBorder="1" applyAlignment="1" applyProtection="1">
      <alignment horizontal="center"/>
      <protection locked="0"/>
    </xf>
    <xf numFmtId="49" fontId="55" fillId="0" borderId="21" xfId="0" applyNumberFormat="1" applyFont="1" applyBorder="1" applyAlignment="1" applyProtection="1">
      <alignment horizontal="left"/>
      <protection locked="0"/>
    </xf>
    <xf numFmtId="49" fontId="55" fillId="0" borderId="43" xfId="0" applyNumberFormat="1" applyFont="1" applyBorder="1" applyAlignment="1" applyProtection="1">
      <alignment horizontal="center"/>
      <protection locked="0"/>
    </xf>
    <xf numFmtId="49" fontId="55" fillId="0" borderId="36" xfId="0" applyNumberFormat="1" applyFont="1" applyBorder="1" applyAlignment="1" applyProtection="1">
      <alignment horizontal="left"/>
      <protection locked="0"/>
    </xf>
    <xf numFmtId="49" fontId="55" fillId="0" borderId="63" xfId="0" applyNumberFormat="1" applyFont="1" applyBorder="1" applyAlignment="1" applyProtection="1">
      <alignment horizontal="center"/>
      <protection locked="0"/>
    </xf>
    <xf numFmtId="49" fontId="55" fillId="0" borderId="35" xfId="0" applyNumberFormat="1" applyFont="1" applyBorder="1" applyAlignment="1" applyProtection="1">
      <alignment horizontal="left"/>
      <protection locked="0"/>
    </xf>
    <xf numFmtId="49" fontId="55" fillId="0" borderId="41" xfId="0" applyNumberFormat="1" applyFont="1" applyBorder="1" applyAlignment="1" applyProtection="1">
      <alignment horizontal="left"/>
      <protection locked="0"/>
    </xf>
    <xf numFmtId="49" fontId="55" fillId="0" borderId="79" xfId="0" applyNumberFormat="1" applyFont="1" applyBorder="1" applyAlignment="1" applyProtection="1">
      <alignment horizontal="left"/>
      <protection locked="0"/>
    </xf>
    <xf numFmtId="49" fontId="55" fillId="0" borderId="80" xfId="0" applyNumberFormat="1" applyFont="1" applyBorder="1" applyAlignment="1" applyProtection="1">
      <alignment horizontal="left"/>
      <protection locked="0"/>
    </xf>
    <xf numFmtId="49" fontId="55" fillId="0" borderId="30" xfId="0" applyNumberFormat="1" applyFont="1" applyBorder="1" applyAlignment="1" applyProtection="1">
      <alignment horizontal="left"/>
      <protection locked="0"/>
    </xf>
    <xf numFmtId="49" fontId="55" fillId="0" borderId="31" xfId="0" applyNumberFormat="1" applyFont="1" applyBorder="1" applyAlignment="1" applyProtection="1">
      <alignment horizontal="left"/>
      <protection locked="0"/>
    </xf>
    <xf numFmtId="0" fontId="6" fillId="36" borderId="10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69" xfId="0" applyFont="1" applyFill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1" fillId="40" borderId="13" xfId="0" applyFont="1" applyFill="1" applyBorder="1" applyAlignment="1">
      <alignment horizontal="center" vertical="center"/>
    </xf>
    <xf numFmtId="0" fontId="1" fillId="40" borderId="55" xfId="0" applyFont="1" applyFill="1" applyBorder="1" applyAlignment="1">
      <alignment horizontal="center" vertical="center"/>
    </xf>
    <xf numFmtId="0" fontId="1" fillId="41" borderId="13" xfId="0" applyFont="1" applyFill="1" applyBorder="1" applyAlignment="1">
      <alignment horizontal="center" vertical="center"/>
    </xf>
    <xf numFmtId="0" fontId="1" fillId="41" borderId="55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 shrinkToFit="1"/>
    </xf>
    <xf numFmtId="0" fontId="1" fillId="44" borderId="10" xfId="0" applyFont="1" applyFill="1" applyBorder="1" applyAlignment="1" applyProtection="1">
      <alignment horizontal="center" vertical="center"/>
      <protection/>
    </xf>
    <xf numFmtId="0" fontId="1" fillId="44" borderId="13" xfId="0" applyFont="1" applyFill="1" applyBorder="1" applyAlignment="1" applyProtection="1">
      <alignment horizontal="center" vertical="center"/>
      <protection/>
    </xf>
    <xf numFmtId="0" fontId="12" fillId="36" borderId="59" xfId="0" applyFont="1" applyFill="1" applyBorder="1" applyAlignment="1">
      <alignment horizontal="center" vertical="center"/>
    </xf>
    <xf numFmtId="0" fontId="12" fillId="36" borderId="60" xfId="0" applyFont="1" applyFill="1" applyBorder="1" applyAlignment="1">
      <alignment horizontal="center" vertical="center"/>
    </xf>
    <xf numFmtId="0" fontId="12" fillId="36" borderId="61" xfId="0" applyFont="1" applyFill="1" applyBorder="1" applyAlignment="1">
      <alignment horizontal="center" vertical="center"/>
    </xf>
    <xf numFmtId="0" fontId="12" fillId="40" borderId="59" xfId="0" applyFont="1" applyFill="1" applyBorder="1" applyAlignment="1">
      <alignment horizontal="center" vertical="center"/>
    </xf>
    <xf numFmtId="0" fontId="12" fillId="40" borderId="60" xfId="0" applyFont="1" applyFill="1" applyBorder="1" applyAlignment="1">
      <alignment horizontal="center" vertical="center"/>
    </xf>
    <xf numFmtId="0" fontId="12" fillId="40" borderId="61" xfId="0" applyFont="1" applyFill="1" applyBorder="1" applyAlignment="1">
      <alignment horizontal="center" vertical="center"/>
    </xf>
    <xf numFmtId="0" fontId="0" fillId="41" borderId="13" xfId="0" applyFill="1" applyBorder="1" applyAlignment="1">
      <alignment horizontal="center"/>
    </xf>
    <xf numFmtId="0" fontId="0" fillId="41" borderId="55" xfId="0" applyFill="1" applyBorder="1" applyAlignment="1">
      <alignment horizontal="center"/>
    </xf>
    <xf numFmtId="0" fontId="5" fillId="40" borderId="10" xfId="0" applyFont="1" applyFill="1" applyBorder="1" applyAlignment="1" applyProtection="1">
      <alignment horizontal="center" vertical="center" shrinkToFit="1"/>
      <protection locked="0"/>
    </xf>
    <xf numFmtId="0" fontId="4" fillId="36" borderId="56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52" xfId="0" applyFont="1" applyFill="1" applyBorder="1" applyAlignment="1">
      <alignment horizontal="center"/>
    </xf>
    <xf numFmtId="0" fontId="4" fillId="40" borderId="56" xfId="0" applyFont="1" applyFill="1" applyBorder="1" applyAlignment="1">
      <alignment horizontal="center"/>
    </xf>
    <xf numFmtId="0" fontId="4" fillId="40" borderId="24" xfId="0" applyFont="1" applyFill="1" applyBorder="1" applyAlignment="1">
      <alignment horizontal="center"/>
    </xf>
    <xf numFmtId="0" fontId="4" fillId="40" borderId="52" xfId="0" applyFont="1" applyFill="1" applyBorder="1" applyAlignment="1">
      <alignment horizontal="center"/>
    </xf>
    <xf numFmtId="0" fontId="5" fillId="40" borderId="12" xfId="0" applyFont="1" applyFill="1" applyBorder="1" applyAlignment="1" applyProtection="1">
      <alignment horizontal="center" vertical="center" wrapText="1"/>
      <protection locked="0"/>
    </xf>
    <xf numFmtId="0" fontId="5" fillId="40" borderId="22" xfId="0" applyFont="1" applyFill="1" applyBorder="1" applyAlignment="1" applyProtection="1">
      <alignment horizontal="center" vertical="center" wrapText="1"/>
      <protection locked="0"/>
    </xf>
    <xf numFmtId="0" fontId="0" fillId="41" borderId="24" xfId="0" applyFill="1" applyBorder="1" applyAlignment="1">
      <alignment horizontal="center"/>
    </xf>
    <xf numFmtId="0" fontId="0" fillId="4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/>
    </xf>
    <xf numFmtId="49" fontId="0" fillId="0" borderId="41" xfId="0" applyNumberFormat="1" applyBorder="1" applyAlignment="1">
      <alignment horizontal="center"/>
    </xf>
    <xf numFmtId="0" fontId="0" fillId="0" borderId="81" xfId="0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6" borderId="12" xfId="0" applyFont="1" applyFill="1" applyBorder="1" applyAlignment="1" applyProtection="1">
      <alignment horizontal="center" vertical="center"/>
      <protection/>
    </xf>
    <xf numFmtId="0" fontId="1" fillId="36" borderId="69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55" xfId="0" applyFont="1" applyFill="1" applyBorder="1" applyAlignment="1" applyProtection="1">
      <alignment horizontal="center" vertical="center"/>
      <protection/>
    </xf>
    <xf numFmtId="0" fontId="1" fillId="33" borderId="56" xfId="0" applyFont="1" applyFill="1" applyBorder="1" applyAlignment="1" applyProtection="1">
      <alignment horizontal="center" vertical="center"/>
      <protection/>
    </xf>
    <xf numFmtId="0" fontId="1" fillId="33" borderId="52" xfId="0" applyFont="1" applyFill="1" applyBorder="1" applyAlignment="1" applyProtection="1">
      <alignment horizontal="center" vertical="center"/>
      <protection/>
    </xf>
    <xf numFmtId="0" fontId="1" fillId="33" borderId="59" xfId="0" applyFont="1" applyFill="1" applyBorder="1" applyAlignment="1" applyProtection="1">
      <alignment horizontal="center" vertical="center"/>
      <protection/>
    </xf>
    <xf numFmtId="0" fontId="1" fillId="33" borderId="61" xfId="0" applyFont="1" applyFill="1" applyBorder="1" applyAlignment="1" applyProtection="1">
      <alignment horizontal="center" vertical="center"/>
      <protection/>
    </xf>
    <xf numFmtId="0" fontId="0" fillId="41" borderId="0" xfId="0" applyFill="1" applyBorder="1" applyAlignment="1">
      <alignment horizontal="center"/>
    </xf>
    <xf numFmtId="49" fontId="0" fillId="0" borderId="79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49" fontId="0" fillId="0" borderId="70" xfId="0" applyNumberFormat="1" applyBorder="1" applyAlignment="1">
      <alignment horizontal="center"/>
    </xf>
    <xf numFmtId="0" fontId="0" fillId="0" borderId="82" xfId="0" applyBorder="1" applyAlignment="1">
      <alignment horizontal="center"/>
    </xf>
    <xf numFmtId="49" fontId="0" fillId="0" borderId="80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0" fontId="0" fillId="0" borderId="73" xfId="0" applyNumberFormat="1" applyBorder="1" applyAlignment="1">
      <alignment horizontal="center" vertical="center"/>
    </xf>
    <xf numFmtId="10" fontId="0" fillId="0" borderId="37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0" fontId="5" fillId="0" borderId="83" xfId="0" applyNumberFormat="1" applyFont="1" applyBorder="1" applyAlignment="1">
      <alignment horizontal="center" vertical="center"/>
    </xf>
    <xf numFmtId="10" fontId="5" fillId="0" borderId="80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69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69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69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" fontId="0" fillId="0" borderId="8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" fontId="0" fillId="0" borderId="85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10" fontId="0" fillId="0" borderId="74" xfId="0" applyNumberFormat="1" applyBorder="1" applyAlignment="1">
      <alignment horizontal="center" vertical="center"/>
    </xf>
    <xf numFmtId="1" fontId="0" fillId="0" borderId="68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/>
    </xf>
    <xf numFmtId="0" fontId="0" fillId="0" borderId="86" xfId="0" applyNumberFormat="1" applyBorder="1" applyAlignment="1">
      <alignment horizontal="center" vertical="center"/>
    </xf>
    <xf numFmtId="0" fontId="0" fillId="0" borderId="68" xfId="0" applyNumberFormat="1" applyBorder="1" applyAlignment="1">
      <alignment horizontal="center" vertical="center"/>
    </xf>
    <xf numFmtId="0" fontId="0" fillId="0" borderId="63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10" fontId="5" fillId="0" borderId="84" xfId="0" applyNumberFormat="1" applyFont="1" applyBorder="1" applyAlignment="1">
      <alignment horizontal="center" vertical="center"/>
    </xf>
    <xf numFmtId="10" fontId="5" fillId="0" borderId="35" xfId="0" applyNumberFormat="1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5" fillId="40" borderId="12" xfId="0" applyFont="1" applyFill="1" applyBorder="1" applyAlignment="1" applyProtection="1">
      <alignment horizontal="center" vertical="center" shrinkToFit="1"/>
      <protection locked="0"/>
    </xf>
    <xf numFmtId="0" fontId="5" fillId="40" borderId="22" xfId="0" applyFont="1" applyFill="1" applyBorder="1" applyAlignment="1" applyProtection="1">
      <alignment horizontal="center" vertical="center" shrinkToFit="1"/>
      <protection locked="0"/>
    </xf>
    <xf numFmtId="0" fontId="4" fillId="40" borderId="56" xfId="0" applyFont="1" applyFill="1" applyBorder="1" applyAlignment="1">
      <alignment/>
    </xf>
    <xf numFmtId="0" fontId="4" fillId="40" borderId="24" xfId="0" applyFont="1" applyFill="1" applyBorder="1" applyAlignment="1">
      <alignment/>
    </xf>
    <xf numFmtId="0" fontId="4" fillId="40" borderId="52" xfId="0" applyFont="1" applyFill="1" applyBorder="1" applyAlignment="1">
      <alignment/>
    </xf>
    <xf numFmtId="0" fontId="12" fillId="40" borderId="59" xfId="0" applyFont="1" applyFill="1" applyBorder="1" applyAlignment="1">
      <alignment vertical="center"/>
    </xf>
    <xf numFmtId="0" fontId="12" fillId="40" borderId="60" xfId="0" applyFont="1" applyFill="1" applyBorder="1" applyAlignment="1">
      <alignment vertical="center"/>
    </xf>
    <xf numFmtId="0" fontId="12" fillId="40" borderId="61" xfId="0" applyFont="1" applyFill="1" applyBorder="1" applyAlignment="1">
      <alignment vertical="center"/>
    </xf>
    <xf numFmtId="0" fontId="0" fillId="42" borderId="55" xfId="0" applyNumberForma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 patternType="solid">
          <bgColor rgb="FFC0C0C0"/>
        </patternFill>
      </fill>
      <border/>
    </dxf>
    <dxf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C559" sheet="Cumul1"/>
  </cacheSource>
  <cacheFields count="3">
    <cacheField name="Club">
      <sharedItems containsSemiMixedTypes="0" containsString="0" containsMixedTypes="0" containsNumber="1" containsInteger="1" count="1">
        <n v="0"/>
      </sharedItems>
    </cacheField>
    <cacheField name="Nom">
      <sharedItems containsMixedTypes="1" containsNumber="1" containsInteger="1"/>
    </cacheField>
    <cacheField name="Point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:B4" firstHeaderRow="2" firstDataRow="2" firstDataCol="1"/>
  <pivotFields count="3">
    <pivotField axis="axisRow" compact="0" outline="0" subtotalTop="0" showAll="0" sortType="descending">
      <items count="2">
        <item x="0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dataFields count="1">
    <dataField name="Somme de Points" fld="2" baseField="0" baseItem="0"/>
  </dataFields>
  <formats count="2">
    <format dxfId="0">
      <pivotArea outline="0" fieldPosition="0" dataOnly="0" labelOnly="1" type="origin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0" width="16.7109375" style="0" customWidth="1"/>
  </cols>
  <sheetData>
    <row r="1" spans="1:10" ht="33.75" customHeight="1">
      <c r="A1" s="382" t="s">
        <v>247</v>
      </c>
      <c r="B1" s="380"/>
      <c r="C1" s="380"/>
      <c r="D1" s="380"/>
      <c r="E1" s="380"/>
      <c r="F1" s="380"/>
      <c r="G1" s="380"/>
      <c r="H1" s="380"/>
      <c r="I1" s="380"/>
      <c r="J1" s="383"/>
    </row>
    <row r="2" spans="1:10" ht="12.75">
      <c r="A2" s="384"/>
      <c r="B2" s="380"/>
      <c r="C2" s="380"/>
      <c r="D2" s="380"/>
      <c r="E2" s="380"/>
      <c r="F2" s="380"/>
      <c r="G2" s="380"/>
      <c r="H2" s="380"/>
      <c r="I2" s="380"/>
      <c r="J2" s="383"/>
    </row>
    <row r="3" spans="1:10" ht="20.25">
      <c r="A3" s="385" t="s">
        <v>246</v>
      </c>
      <c r="B3" s="380"/>
      <c r="C3" s="380"/>
      <c r="D3" s="380"/>
      <c r="E3" s="380"/>
      <c r="F3" s="380"/>
      <c r="G3" s="380"/>
      <c r="H3" s="380"/>
      <c r="I3" s="380"/>
      <c r="J3" s="383"/>
    </row>
    <row r="4" spans="1:10" ht="20.25">
      <c r="A4" s="385" t="s">
        <v>112</v>
      </c>
      <c r="B4" s="380"/>
      <c r="C4" s="380"/>
      <c r="D4" s="380"/>
      <c r="E4" s="380"/>
      <c r="F4" s="380"/>
      <c r="G4" s="380"/>
      <c r="H4" s="380"/>
      <c r="I4" s="380"/>
      <c r="J4" s="383"/>
    </row>
    <row r="5" spans="1:10" ht="20.25">
      <c r="A5" s="385"/>
      <c r="B5" s="381" t="s">
        <v>114</v>
      </c>
      <c r="C5" s="380"/>
      <c r="D5" s="380"/>
      <c r="E5" s="380"/>
      <c r="F5" s="380"/>
      <c r="G5" s="380"/>
      <c r="H5" s="380"/>
      <c r="I5" s="380"/>
      <c r="J5" s="383"/>
    </row>
    <row r="6" spans="1:10" ht="20.25">
      <c r="A6" s="385"/>
      <c r="B6" s="381" t="s">
        <v>115</v>
      </c>
      <c r="C6" s="380"/>
      <c r="D6" s="380"/>
      <c r="E6" s="380"/>
      <c r="F6" s="380"/>
      <c r="G6" s="380"/>
      <c r="H6" s="380"/>
      <c r="I6" s="380"/>
      <c r="J6" s="383"/>
    </row>
    <row r="7" spans="1:10" ht="20.25">
      <c r="A7" s="385"/>
      <c r="B7" s="381" t="s">
        <v>248</v>
      </c>
      <c r="C7" s="380"/>
      <c r="D7" s="380"/>
      <c r="E7" s="380"/>
      <c r="F7" s="380"/>
      <c r="G7" s="380"/>
      <c r="H7" s="380"/>
      <c r="I7" s="380"/>
      <c r="J7" s="383"/>
    </row>
    <row r="8" spans="1:10" ht="20.25">
      <c r="A8" s="385" t="s">
        <v>249</v>
      </c>
      <c r="B8" s="380"/>
      <c r="C8" s="380"/>
      <c r="D8" s="380"/>
      <c r="E8" s="380"/>
      <c r="F8" s="380"/>
      <c r="G8" s="380"/>
      <c r="H8" s="380"/>
      <c r="I8" s="380"/>
      <c r="J8" s="383"/>
    </row>
    <row r="9" spans="1:10" ht="20.25">
      <c r="A9" s="385" t="s">
        <v>250</v>
      </c>
      <c r="B9" s="380"/>
      <c r="C9" s="380"/>
      <c r="D9" s="380"/>
      <c r="E9" s="380"/>
      <c r="F9" s="380"/>
      <c r="G9" s="380"/>
      <c r="H9" s="380"/>
      <c r="I9" s="380"/>
      <c r="J9" s="383"/>
    </row>
    <row r="10" spans="1:10" ht="20.25">
      <c r="A10" s="385"/>
      <c r="B10" s="381" t="s">
        <v>251</v>
      </c>
      <c r="C10" s="380"/>
      <c r="D10" s="380"/>
      <c r="E10" s="380"/>
      <c r="F10" s="380"/>
      <c r="G10" s="380"/>
      <c r="H10" s="380"/>
      <c r="I10" s="380"/>
      <c r="J10" s="383"/>
    </row>
    <row r="11" spans="1:10" ht="20.25">
      <c r="A11" s="385" t="s">
        <v>108</v>
      </c>
      <c r="B11" s="380"/>
      <c r="C11" s="380"/>
      <c r="D11" s="380"/>
      <c r="E11" s="380"/>
      <c r="F11" s="380"/>
      <c r="G11" s="380"/>
      <c r="H11" s="380"/>
      <c r="I11" s="380"/>
      <c r="J11" s="383"/>
    </row>
    <row r="12" spans="1:10" ht="20.25">
      <c r="A12" s="385" t="s">
        <v>252</v>
      </c>
      <c r="B12" s="380"/>
      <c r="C12" s="380"/>
      <c r="D12" s="380"/>
      <c r="E12" s="380"/>
      <c r="F12" s="380"/>
      <c r="G12" s="380"/>
      <c r="H12" s="380"/>
      <c r="I12" s="380"/>
      <c r="J12" s="383"/>
    </row>
    <row r="13" spans="1:10" ht="20.25">
      <c r="A13" s="385" t="s">
        <v>109</v>
      </c>
      <c r="B13" s="380"/>
      <c r="C13" s="380"/>
      <c r="D13" s="380"/>
      <c r="E13" s="380"/>
      <c r="F13" s="380"/>
      <c r="G13" s="380"/>
      <c r="H13" s="380"/>
      <c r="I13" s="380"/>
      <c r="J13" s="383"/>
    </row>
    <row r="14" spans="1:10" ht="20.25">
      <c r="A14" s="384"/>
      <c r="B14" s="381" t="s">
        <v>110</v>
      </c>
      <c r="C14" s="380"/>
      <c r="D14" s="380"/>
      <c r="E14" s="380"/>
      <c r="F14" s="380"/>
      <c r="G14" s="380"/>
      <c r="H14" s="380"/>
      <c r="I14" s="380"/>
      <c r="J14" s="383"/>
    </row>
    <row r="15" spans="1:10" ht="20.25">
      <c r="A15" s="384"/>
      <c r="B15" s="381" t="s">
        <v>116</v>
      </c>
      <c r="C15" s="380"/>
      <c r="D15" s="380"/>
      <c r="E15" s="380"/>
      <c r="F15" s="380"/>
      <c r="G15" s="380"/>
      <c r="H15" s="380"/>
      <c r="I15" s="380"/>
      <c r="J15" s="383"/>
    </row>
    <row r="16" spans="1:10" ht="20.25">
      <c r="A16" s="384"/>
      <c r="B16" s="381" t="s">
        <v>111</v>
      </c>
      <c r="C16" s="380"/>
      <c r="D16" s="380"/>
      <c r="E16" s="380"/>
      <c r="F16" s="380"/>
      <c r="G16" s="380"/>
      <c r="H16" s="380"/>
      <c r="I16" s="380"/>
      <c r="J16" s="383"/>
    </row>
    <row r="17" spans="1:10" ht="21" thickBot="1">
      <c r="A17" s="386"/>
      <c r="B17" s="387" t="s">
        <v>117</v>
      </c>
      <c r="C17" s="388"/>
      <c r="D17" s="388"/>
      <c r="E17" s="388"/>
      <c r="F17" s="388"/>
      <c r="G17" s="388"/>
      <c r="H17" s="388"/>
      <c r="I17" s="388"/>
      <c r="J17" s="38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headerFooter>
    <oddHeader>&amp;C&amp;"Arial,Gras"Compétition régionale
Jeunes Sauveteurs</oddHeader>
    <oddFooter>&amp;L&amp;D&amp;C&amp;G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X208"/>
  <sheetViews>
    <sheetView view="pageBreakPreview" zoomScale="90" zoomScaleNormal="90" zoomScaleSheetLayoutView="90" zoomScalePageLayoutView="0" workbookViewId="0" topLeftCell="A2">
      <selection activeCell="R173" sqref="R173"/>
    </sheetView>
  </sheetViews>
  <sheetFormatPr defaultColWidth="11.421875" defaultRowHeight="12.75"/>
  <cols>
    <col min="1" max="1" width="12.7109375" style="5" bestFit="1" customWidth="1"/>
    <col min="2" max="2" width="34.28125" style="0" customWidth="1"/>
    <col min="3" max="3" width="3.140625" style="0" customWidth="1"/>
    <col min="4" max="4" width="9.140625" style="0" customWidth="1"/>
    <col min="5" max="6" width="9.57421875" style="0" customWidth="1"/>
    <col min="7" max="7" width="3.140625" style="4" customWidth="1"/>
    <col min="8" max="24" width="7.7109375" style="0" customWidth="1"/>
  </cols>
  <sheetData>
    <row r="1" ht="13.5" thickBot="1"/>
    <row r="2" spans="1:10" ht="19.5" customHeight="1">
      <c r="A2" s="453" t="s">
        <v>64</v>
      </c>
      <c r="B2" s="454"/>
      <c r="C2" s="454"/>
      <c r="D2" s="454"/>
      <c r="E2" s="454"/>
      <c r="F2" s="454"/>
      <c r="G2" s="454"/>
      <c r="H2" s="454"/>
      <c r="I2" s="454"/>
      <c r="J2" s="455"/>
    </row>
    <row r="3" spans="1:10" ht="19.5" customHeight="1" thickBot="1">
      <c r="A3" s="444" t="s">
        <v>46</v>
      </c>
      <c r="B3" s="445"/>
      <c r="C3" s="445"/>
      <c r="D3" s="445"/>
      <c r="E3" s="445"/>
      <c r="F3" s="445"/>
      <c r="G3" s="445"/>
      <c r="H3" s="445"/>
      <c r="I3" s="445"/>
      <c r="J3" s="446"/>
    </row>
    <row r="4" spans="1:10" ht="30" customHeight="1" thickBot="1">
      <c r="A4" s="102" t="s">
        <v>47</v>
      </c>
      <c r="B4" s="95" t="s">
        <v>51</v>
      </c>
      <c r="C4" s="96"/>
      <c r="D4" s="97" t="s">
        <v>48</v>
      </c>
      <c r="E4" s="95" t="s">
        <v>49</v>
      </c>
      <c r="F4" s="98" t="s">
        <v>50</v>
      </c>
      <c r="G4" s="96"/>
      <c r="H4" s="99" t="s">
        <v>9</v>
      </c>
      <c r="I4" s="100" t="s">
        <v>3</v>
      </c>
      <c r="J4" s="100" t="s">
        <v>44</v>
      </c>
    </row>
    <row r="5" spans="1:12" ht="12.75">
      <c r="A5" s="176" t="str">
        <f>'Ordre de passage'!C4</f>
        <v>Narval</v>
      </c>
      <c r="B5" s="390" t="str">
        <f>'Ordre de passage'!D4</f>
        <v>Gabrielle Diotte</v>
      </c>
      <c r="C5" s="180"/>
      <c r="D5" s="193">
        <v>0.0003150462962962963</v>
      </c>
      <c r="E5" s="193" t="s">
        <v>257</v>
      </c>
      <c r="F5" s="122">
        <f>IF(D5="DQ","DQ",IF(D5="DNF","DNF",IF(E5="DNF","DNF",IF(D5="","",IF(E5="DQ","DQ",IF(E5="","",AVERAGE(D5:E5)))))))</f>
        <v>0.0003150462962962963</v>
      </c>
      <c r="G5" s="121"/>
      <c r="H5" s="123">
        <f aca="true" t="shared" si="0" ref="H5:H34">IF(F5="DQ","DQ",IF(F5="","",IF(F5="DNF","DNF",RANK(F5,$F$5:$F$34,1))))</f>
        <v>1</v>
      </c>
      <c r="I5" s="115">
        <f>IF(F5="DQ","0,00%",IF(F5="","0,00%",IF(F5="DNF","0,00%",LOOKUP(H5,Valeurs!$A$4:$A$43,Valeurs!$C$4:$C$43))))</f>
        <v>0.05</v>
      </c>
      <c r="J5" s="125">
        <f>IF(F5="DQ","0",IF(F5="","",IF(F5="DNF","0",LOOKUP(H5,Valeurs!$A$4:Valeurs!$A$43,Valeurs!$B$4:Valeurs!$B$43))))</f>
        <v>20</v>
      </c>
      <c r="K5" s="38"/>
      <c r="L5" s="38"/>
    </row>
    <row r="6" spans="1:12" ht="12.75">
      <c r="A6" s="177" t="str">
        <f>'Ordre de passage'!C5</f>
        <v>Narval</v>
      </c>
      <c r="B6" s="186" t="str">
        <f>'Ordre de passage'!D5</f>
        <v>Joëlle Gauthier-Drapeau</v>
      </c>
      <c r="C6" s="181"/>
      <c r="D6" s="194">
        <v>0.00048692129629629633</v>
      </c>
      <c r="E6" s="194">
        <v>0.0004868055555555556</v>
      </c>
      <c r="F6" s="113">
        <f aca="true" t="shared" si="1" ref="F6:F34">IF(D6="DQ","DQ",IF(D6="DNF","DNF",IF(E6="DNF","DNF",IF(D6="","",IF(E6="DQ","DQ",IF(E6="","",AVERAGE(D6:E6)))))))</f>
        <v>0.00048686342592592596</v>
      </c>
      <c r="G6" s="101"/>
      <c r="H6" s="114">
        <f t="shared" si="0"/>
        <v>2</v>
      </c>
      <c r="I6" s="115">
        <f>IF(F6="DQ","0,00%",IF(F6="","0,00%",IF(F6="DNF","0,00%",LOOKUP(H6,Valeurs!$A$4:$A$43,Valeurs!$C$4:$C$43))))</f>
        <v>0.045000000000000005</v>
      </c>
      <c r="J6" s="343">
        <f>IF(F6="DQ","0",IF(F6="","",IF(F6="DNF","0",LOOKUP(H6,Valeurs!$A$4:Valeurs!$A$43,Valeurs!$B$4:Valeurs!$B$43))))</f>
        <v>18</v>
      </c>
      <c r="K6" s="38"/>
      <c r="L6" s="38"/>
    </row>
    <row r="7" spans="1:12" ht="12.75">
      <c r="A7" s="177" t="str">
        <f>'Ordre de passage'!C6</f>
        <v>SSSL</v>
      </c>
      <c r="B7" s="186" t="str">
        <f>'Ordre de passage'!D6</f>
        <v>Paula Sofia Loaiza</v>
      </c>
      <c r="C7" s="181"/>
      <c r="D7" s="195" t="s">
        <v>36</v>
      </c>
      <c r="E7" s="195" t="s">
        <v>36</v>
      </c>
      <c r="F7" s="113" t="str">
        <f t="shared" si="1"/>
        <v>DNF</v>
      </c>
      <c r="G7" s="101"/>
      <c r="H7" s="114" t="str">
        <f t="shared" si="0"/>
        <v>DNF</v>
      </c>
      <c r="I7" s="115" t="str">
        <f>IF(F7="DQ","0,00%",IF(F7="","0,00%",IF(F7="DNF","0,00%",LOOKUP(H7,Valeurs!$A$4:$A$43,Valeurs!$C$4:$C$43))))</f>
        <v>0,00%</v>
      </c>
      <c r="J7" s="343" t="str">
        <f>IF(F7="DQ","0",IF(F7="","",IF(F7="DNF","0",LOOKUP(H7,Valeurs!$A$4:Valeurs!$A$43,Valeurs!$B$4:Valeurs!$B$43))))</f>
        <v>0</v>
      </c>
      <c r="K7" s="38"/>
      <c r="L7" s="38"/>
    </row>
    <row r="8" spans="1:12" ht="12.75">
      <c r="A8" s="177" t="str">
        <f>'Ordre de passage'!C7</f>
        <v>Narval</v>
      </c>
      <c r="B8" s="186" t="str">
        <f>'Ordre de passage'!D7</f>
        <v>Laura Vincent</v>
      </c>
      <c r="C8" s="181"/>
      <c r="D8" s="195">
        <v>0.0006268518518518519</v>
      </c>
      <c r="E8" s="195">
        <v>0.0006253472222222222</v>
      </c>
      <c r="F8" s="113">
        <f t="shared" si="1"/>
        <v>0.000626099537037037</v>
      </c>
      <c r="G8" s="101"/>
      <c r="H8" s="114">
        <f t="shared" si="0"/>
        <v>3</v>
      </c>
      <c r="I8" s="115">
        <f>IF(F8="DQ","0,00%",IF(F8="","0,00%",IF(F8="DNF","0,00%",LOOKUP(H8,Valeurs!$A$4:$A$43,Valeurs!$C$4:$C$43))))</f>
        <v>0.04000000000000001</v>
      </c>
      <c r="J8" s="343">
        <f>IF(F8="DQ","0",IF(F8="","",IF(F8="DNF","0",LOOKUP(H8,Valeurs!$A$4:Valeurs!$A$43,Valeurs!$B$4:Valeurs!$B$43))))</f>
        <v>16</v>
      </c>
      <c r="K8" s="38"/>
      <c r="L8" s="38"/>
    </row>
    <row r="9" spans="1:12" ht="12.75">
      <c r="A9" s="177" t="str">
        <f>'Ordre de passage'!C8</f>
        <v>CSRN</v>
      </c>
      <c r="B9" s="186" t="str">
        <f>'Ordre de passage'!D8</f>
        <v>Thomas Martin</v>
      </c>
      <c r="C9" s="181"/>
      <c r="D9" s="195">
        <v>0.0008528935185185185</v>
      </c>
      <c r="E9" s="195">
        <v>0.0008575231481481482</v>
      </c>
      <c r="F9" s="113">
        <f t="shared" si="1"/>
        <v>0.0008552083333333333</v>
      </c>
      <c r="G9" s="101"/>
      <c r="H9" s="114">
        <f t="shared" si="0"/>
        <v>4</v>
      </c>
      <c r="I9" s="115">
        <f>IF(F9="DQ","0,00%",IF(F9="","0,00%",IF(F9="DNF","0,00%",LOOKUP(H9,Valeurs!$A$4:$A$43,Valeurs!$C$4:$C$43))))</f>
        <v>0.034999999999999996</v>
      </c>
      <c r="J9" s="343">
        <f>IF(F9="DQ","0",IF(F9="","",IF(F9="DNF","0",LOOKUP(H9,Valeurs!$A$4:Valeurs!$A$43,Valeurs!$B$4:Valeurs!$B$43))))</f>
        <v>14</v>
      </c>
      <c r="K9" s="38"/>
      <c r="L9" s="38"/>
    </row>
    <row r="10" spans="1:12" ht="12.75">
      <c r="A10" s="177" t="str">
        <f>'Ordre de passage'!C9</f>
        <v>Narval</v>
      </c>
      <c r="B10" s="186" t="str">
        <f>'Ordre de passage'!D9</f>
        <v>Léony Gobeil</v>
      </c>
      <c r="C10" s="181"/>
      <c r="D10" s="195">
        <v>0.0009226851851851852</v>
      </c>
      <c r="E10" s="195">
        <v>0.0009240740740740741</v>
      </c>
      <c r="F10" s="113">
        <f t="shared" si="1"/>
        <v>0.0009233796296296297</v>
      </c>
      <c r="G10" s="101"/>
      <c r="H10" s="114">
        <f t="shared" si="0"/>
        <v>5</v>
      </c>
      <c r="I10" s="115">
        <f>IF(F10="DQ","0,00%",IF(F10="","0,00%",IF(F10="DNF","0,00%",LOOKUP(H10,Valeurs!$A$4:$A$43,Valeurs!$C$4:$C$43))))</f>
        <v>0.0325</v>
      </c>
      <c r="J10" s="343">
        <f>IF(F10="DQ","0",IF(F10="","",IF(F10="DNF","0",LOOKUP(H10,Valeurs!$A$4:Valeurs!$A$43,Valeurs!$B$4:Valeurs!$B$43))))</f>
        <v>13</v>
      </c>
      <c r="K10" s="38"/>
      <c r="L10" s="38"/>
    </row>
    <row r="11" spans="1:13" ht="12.75">
      <c r="A11" s="177" t="str">
        <f>'Ordre de passage'!C10</f>
        <v>CAEM</v>
      </c>
      <c r="B11" s="186" t="str">
        <f>'Ordre de passage'!D10</f>
        <v>Ariane Saint-Denis</v>
      </c>
      <c r="C11" s="181"/>
      <c r="D11" s="195" t="s">
        <v>36</v>
      </c>
      <c r="E11" s="195" t="s">
        <v>36</v>
      </c>
      <c r="F11" s="113" t="str">
        <f t="shared" si="1"/>
        <v>DNF</v>
      </c>
      <c r="G11" s="101"/>
      <c r="H11" s="114" t="str">
        <f t="shared" si="0"/>
        <v>DNF</v>
      </c>
      <c r="I11" s="115" t="str">
        <f>IF(F11="DQ","0,00%",IF(F11="","0,00%",IF(F11="DNF","0,00%",LOOKUP(H11,Valeurs!$A$4:$A$43,Valeurs!$C$4:$C$43))))</f>
        <v>0,00%</v>
      </c>
      <c r="J11" s="343" t="str">
        <f>IF(F11="DQ","0",IF(F11="","",IF(F11="DNF","0",LOOKUP(H11,Valeurs!$A$4:Valeurs!$A$43,Valeurs!$B$4:Valeurs!$B$43))))</f>
        <v>0</v>
      </c>
      <c r="K11" s="38"/>
      <c r="L11" s="38"/>
      <c r="M11" s="38"/>
    </row>
    <row r="12" spans="1:13" ht="12.75" hidden="1">
      <c r="A12" s="177" t="str">
        <f>'Ordre de passage'!C11</f>
        <v>CLUB 8</v>
      </c>
      <c r="B12" s="186" t="str">
        <f>'Ordre de passage'!D11</f>
        <v>Participant 8</v>
      </c>
      <c r="C12" s="181"/>
      <c r="D12" s="195"/>
      <c r="E12" s="195"/>
      <c r="F12" s="113">
        <f t="shared" si="1"/>
      </c>
      <c r="G12" s="101"/>
      <c r="H12" s="114">
        <f t="shared" si="0"/>
      </c>
      <c r="I12" s="115" t="str">
        <f>IF(F12="DQ","0,00%",IF(F12="","0,00%",IF(F12="DNF","0,00%",LOOKUP(H12,Valeurs!$A$4:$A$43,Valeurs!$C$4:$C$43))))</f>
        <v>0,00%</v>
      </c>
      <c r="J12" s="343">
        <f>IF(F12="DQ","0",IF(F12="","",IF(F12="DNF","0",LOOKUP(H12,Valeurs!$A$4:Valeurs!$A$43,Valeurs!$B$4:Valeurs!$B$43))))</f>
      </c>
      <c r="K12" s="38"/>
      <c r="L12" s="38"/>
      <c r="M12" s="38"/>
    </row>
    <row r="13" spans="1:13" ht="12.75" hidden="1">
      <c r="A13" s="177" t="str">
        <f>'Ordre de passage'!C12</f>
        <v>CLUB 9</v>
      </c>
      <c r="B13" s="186" t="str">
        <f>'Ordre de passage'!D12</f>
        <v>Participant 9</v>
      </c>
      <c r="C13" s="181"/>
      <c r="D13" s="195"/>
      <c r="E13" s="195"/>
      <c r="F13" s="113">
        <f t="shared" si="1"/>
      </c>
      <c r="G13" s="101"/>
      <c r="H13" s="114">
        <f t="shared" si="0"/>
      </c>
      <c r="I13" s="115" t="str">
        <f>IF(F13="DQ","0,00%",IF(F13="","0,00%",IF(F13="DNF","0,00%",LOOKUP(H13,Valeurs!$A$4:$A$43,Valeurs!$C$4:$C$43))))</f>
        <v>0,00%</v>
      </c>
      <c r="J13" s="343">
        <f>IF(F13="DQ","0",IF(F13="","",IF(F13="DNF","0",LOOKUP(H13,Valeurs!$A$4:Valeurs!$A$43,Valeurs!$B$4:Valeurs!$B$43))))</f>
      </c>
      <c r="K13" s="38"/>
      <c r="L13" s="38"/>
      <c r="M13" s="38"/>
    </row>
    <row r="14" spans="1:13" ht="12.75" hidden="1">
      <c r="A14" s="177" t="str">
        <f>'Ordre de passage'!C13</f>
        <v>CLUB 10</v>
      </c>
      <c r="B14" s="186" t="str">
        <f>'Ordre de passage'!D13</f>
        <v>Participant 10</v>
      </c>
      <c r="C14" s="181"/>
      <c r="D14" s="196"/>
      <c r="E14" s="196"/>
      <c r="F14" s="113">
        <f t="shared" si="1"/>
      </c>
      <c r="G14" s="101"/>
      <c r="H14" s="114">
        <f t="shared" si="0"/>
      </c>
      <c r="I14" s="115" t="str">
        <f>IF(F14="DQ","0,00%",IF(F14="","0,00%",IF(F14="DNF","0,00%",LOOKUP(H14,Valeurs!$A$4:$A$43,Valeurs!$C$4:$C$43))))</f>
        <v>0,00%</v>
      </c>
      <c r="J14" s="343">
        <f>IF(F14="DQ","0",IF(F14="","",IF(F14="DNF","0",LOOKUP(H14,Valeurs!$A$4:Valeurs!$A$43,Valeurs!$B$4:Valeurs!$B$43))))</f>
      </c>
      <c r="K14" s="38"/>
      <c r="L14" s="38"/>
      <c r="M14" s="38"/>
    </row>
    <row r="15" spans="1:13" ht="12.75" hidden="1">
      <c r="A15" s="177" t="str">
        <f>'Ordre de passage'!C14</f>
        <v>CLUB 11</v>
      </c>
      <c r="B15" s="186" t="str">
        <f>'Ordre de passage'!D14</f>
        <v>Participant 11</v>
      </c>
      <c r="C15" s="181"/>
      <c r="D15" s="195"/>
      <c r="E15" s="195"/>
      <c r="F15" s="113">
        <f t="shared" si="1"/>
      </c>
      <c r="G15" s="101"/>
      <c r="H15" s="114">
        <f t="shared" si="0"/>
      </c>
      <c r="I15" s="115" t="str">
        <f>IF(F15="DQ","0,00%",IF(F15="","0,00%",IF(F15="DNF","0,00%",LOOKUP(H15,Valeurs!$A$4:$A$43,Valeurs!$C$4:$C$43))))</f>
        <v>0,00%</v>
      </c>
      <c r="J15" s="343">
        <f>IF(F15="DQ","0",IF(F15="","",IF(F15="DNF","0",LOOKUP(H15,Valeurs!$A$4:Valeurs!$A$43,Valeurs!$B$4:Valeurs!$B$43))))</f>
      </c>
      <c r="K15" s="38"/>
      <c r="L15" s="38"/>
      <c r="M15" s="38"/>
    </row>
    <row r="16" spans="1:10" ht="12.75" hidden="1">
      <c r="A16" s="177" t="str">
        <f>'Ordre de passage'!C15</f>
        <v>CLUB 12</v>
      </c>
      <c r="B16" s="186" t="str">
        <f>'Ordre de passage'!D15</f>
        <v>Participant 12</v>
      </c>
      <c r="C16" s="181"/>
      <c r="D16" s="195"/>
      <c r="E16" s="195"/>
      <c r="F16" s="113">
        <f t="shared" si="1"/>
      </c>
      <c r="G16" s="101"/>
      <c r="H16" s="114">
        <f t="shared" si="0"/>
      </c>
      <c r="I16" s="115" t="str">
        <f>IF(F16="DQ","0,00%",IF(F16="","0,00%",IF(F16="DNF","0,00%",LOOKUP(H16,Valeurs!$A$4:$A$43,Valeurs!$C$4:$C$43))))</f>
        <v>0,00%</v>
      </c>
      <c r="J16" s="343">
        <f>IF(F16="DQ","0",IF(F16="","",IF(F16="DNF","0",LOOKUP(H16,Valeurs!$A$4:Valeurs!$A$43,Valeurs!$B$4:Valeurs!$B$43))))</f>
      </c>
    </row>
    <row r="17" spans="1:10" ht="12.75" hidden="1">
      <c r="A17" s="177" t="str">
        <f>'Ordre de passage'!C16</f>
        <v>CLUB 13</v>
      </c>
      <c r="B17" s="186" t="str">
        <f>'Ordre de passage'!D16</f>
        <v>Participant 13</v>
      </c>
      <c r="C17" s="181"/>
      <c r="D17" s="195"/>
      <c r="E17" s="196"/>
      <c r="F17" s="113">
        <f t="shared" si="1"/>
      </c>
      <c r="G17" s="101"/>
      <c r="H17" s="114">
        <f t="shared" si="0"/>
      </c>
      <c r="I17" s="115" t="str">
        <f>IF(F17="DQ","0,00%",IF(F17="","0,00%",IF(F17="DNF","0,00%",LOOKUP(H17,Valeurs!$A$4:$A$43,Valeurs!$C$4:$C$43))))</f>
        <v>0,00%</v>
      </c>
      <c r="J17" s="343">
        <f>IF(F17="DQ","0",IF(F17="","",IF(F17="DNF","0",LOOKUP(H17,Valeurs!$A$4:Valeurs!$A$43,Valeurs!$B$4:Valeurs!$B$43))))</f>
      </c>
    </row>
    <row r="18" spans="1:10" ht="12.75" hidden="1">
      <c r="A18" s="177" t="str">
        <f>'Ordre de passage'!C17</f>
        <v>CLUB 14</v>
      </c>
      <c r="B18" s="186" t="str">
        <f>'Ordre de passage'!D17</f>
        <v>Participant 14</v>
      </c>
      <c r="C18" s="181"/>
      <c r="D18" s="195"/>
      <c r="E18" s="195"/>
      <c r="F18" s="113">
        <f t="shared" si="1"/>
      </c>
      <c r="G18" s="101"/>
      <c r="H18" s="114">
        <f t="shared" si="0"/>
      </c>
      <c r="I18" s="115" t="str">
        <f>IF(F18="DQ","0,00%",IF(F18="","0,00%",IF(F18="DNF","0,00%",LOOKUP(H18,Valeurs!$A$4:$A$43,Valeurs!$C$4:$C$43))))</f>
        <v>0,00%</v>
      </c>
      <c r="J18" s="343">
        <f>IF(F18="DQ","0",IF(F18="","",IF(F18="DNF","0",LOOKUP(H18,Valeurs!$A$4:Valeurs!$A$43,Valeurs!$B$4:Valeurs!$B$43))))</f>
      </c>
    </row>
    <row r="19" spans="1:10" ht="12.75" hidden="1">
      <c r="A19" s="177" t="str">
        <f>'Ordre de passage'!C18</f>
        <v>CLUB 15</v>
      </c>
      <c r="B19" s="186" t="str">
        <f>'Ordre de passage'!D18</f>
        <v>Participant 15</v>
      </c>
      <c r="C19" s="181"/>
      <c r="D19" s="195"/>
      <c r="E19" s="195"/>
      <c r="F19" s="113">
        <f t="shared" si="1"/>
      </c>
      <c r="G19" s="101"/>
      <c r="H19" s="114">
        <f t="shared" si="0"/>
      </c>
      <c r="I19" s="115" t="str">
        <f>IF(F19="DQ","0,00%",IF(F19="","0,00%",IF(F19="DNF","0,00%",LOOKUP(H19,Valeurs!$A$4:$A$43,Valeurs!$C$4:$C$43))))</f>
        <v>0,00%</v>
      </c>
      <c r="J19" s="343">
        <f>IF(F19="DQ","0",IF(F19="","",IF(F19="DNF","0",LOOKUP(H19,Valeurs!$A$4:Valeurs!$A$43,Valeurs!$B$4:Valeurs!$B$43))))</f>
      </c>
    </row>
    <row r="20" spans="1:10" ht="12.75" hidden="1">
      <c r="A20" s="177" t="str">
        <f>'Ordre de passage'!C19</f>
        <v>CLUB 16</v>
      </c>
      <c r="B20" s="186" t="str">
        <f>'Ordre de passage'!D19</f>
        <v>Participant 16</v>
      </c>
      <c r="C20" s="181"/>
      <c r="D20" s="196"/>
      <c r="E20" s="196"/>
      <c r="F20" s="113">
        <f t="shared" si="1"/>
      </c>
      <c r="G20" s="101"/>
      <c r="H20" s="114">
        <f t="shared" si="0"/>
      </c>
      <c r="I20" s="115" t="str">
        <f>IF(F20="DQ","0,00%",IF(F20="","0,00%",IF(F20="DNF","0,00%",LOOKUP(H20,Valeurs!$A$4:$A$43,Valeurs!$C$4:$C$43))))</f>
        <v>0,00%</v>
      </c>
      <c r="J20" s="343">
        <f>IF(F20="DQ","0",IF(F20="","",IF(F20="DNF","0",LOOKUP(H20,Valeurs!$A$4:Valeurs!$A$43,Valeurs!$B$4:Valeurs!$B$43))))</f>
      </c>
    </row>
    <row r="21" spans="1:10" ht="12.75" hidden="1">
      <c r="A21" s="177" t="str">
        <f>'Ordre de passage'!C20</f>
        <v>CLUB 17</v>
      </c>
      <c r="B21" s="186" t="str">
        <f>'Ordre de passage'!D20</f>
        <v>Participant 17</v>
      </c>
      <c r="C21" s="181"/>
      <c r="D21" s="195"/>
      <c r="E21" s="195"/>
      <c r="F21" s="113">
        <f t="shared" si="1"/>
      </c>
      <c r="G21" s="101"/>
      <c r="H21" s="114">
        <f t="shared" si="0"/>
      </c>
      <c r="I21" s="115" t="str">
        <f>IF(F21="DQ","0,00%",IF(F21="","0,00%",IF(F21="DNF","0,00%",LOOKUP(H21,Valeurs!$A$4:$A$43,Valeurs!$C$4:$C$43))))</f>
        <v>0,00%</v>
      </c>
      <c r="J21" s="343">
        <f>IF(F21="DQ","0",IF(F21="","",IF(F21="DNF","0",LOOKUP(H21,Valeurs!$A$4:Valeurs!$A$43,Valeurs!$B$4:Valeurs!$B$43))))</f>
      </c>
    </row>
    <row r="22" spans="1:10" ht="12.75" hidden="1">
      <c r="A22" s="177" t="str">
        <f>'Ordre de passage'!C21</f>
        <v>CLUB 18</v>
      </c>
      <c r="B22" s="186" t="str">
        <f>'Ordre de passage'!D21</f>
        <v>Participant 18</v>
      </c>
      <c r="C22" s="181"/>
      <c r="D22" s="195"/>
      <c r="E22" s="195"/>
      <c r="F22" s="113">
        <f t="shared" si="1"/>
      </c>
      <c r="G22" s="101"/>
      <c r="H22" s="114">
        <f t="shared" si="0"/>
      </c>
      <c r="I22" s="115" t="str">
        <f>IF(F22="DQ","0,00%",IF(F22="","0,00%",IF(F22="DNF","0,00%",LOOKUP(H22,Valeurs!$A$4:$A$43,Valeurs!$C$4:$C$43))))</f>
        <v>0,00%</v>
      </c>
      <c r="J22" s="343">
        <f>IF(F22="DQ","0",IF(F22="","",IF(F22="DNF","0",LOOKUP(H22,Valeurs!$A$4:Valeurs!$A$43,Valeurs!$B$4:Valeurs!$B$43))))</f>
      </c>
    </row>
    <row r="23" spans="1:10" ht="12.75" hidden="1">
      <c r="A23" s="177" t="str">
        <f>'Ordre de passage'!C22</f>
        <v>CLUB 19</v>
      </c>
      <c r="B23" s="186" t="str">
        <f>'Ordre de passage'!D22</f>
        <v>Participant 19</v>
      </c>
      <c r="C23" s="181"/>
      <c r="D23" s="195"/>
      <c r="E23" s="195"/>
      <c r="F23" s="113">
        <f t="shared" si="1"/>
      </c>
      <c r="G23" s="101"/>
      <c r="H23" s="114">
        <f t="shared" si="0"/>
      </c>
      <c r="I23" s="115" t="str">
        <f>IF(F23="DQ","0,00%",IF(F23="","0,00%",IF(F23="DNF","0,00%",LOOKUP(H23,Valeurs!$A$4:$A$43,Valeurs!$C$4:$C$43))))</f>
        <v>0,00%</v>
      </c>
      <c r="J23" s="343">
        <f>IF(F23="DQ","0",IF(F23="","",IF(F23="DNF","0",LOOKUP(H23,Valeurs!$A$4:Valeurs!$A$43,Valeurs!$B$4:Valeurs!$B$43))))</f>
      </c>
    </row>
    <row r="24" spans="1:10" ht="12.75" hidden="1">
      <c r="A24" s="177" t="str">
        <f>'Ordre de passage'!C23</f>
        <v>CLUB 20</v>
      </c>
      <c r="B24" s="186" t="str">
        <f>'Ordre de passage'!D23</f>
        <v>Participant 20</v>
      </c>
      <c r="C24" s="181"/>
      <c r="D24" s="195"/>
      <c r="E24" s="195"/>
      <c r="F24" s="113">
        <f t="shared" si="1"/>
      </c>
      <c r="G24" s="101"/>
      <c r="H24" s="114">
        <f t="shared" si="0"/>
      </c>
      <c r="I24" s="115" t="str">
        <f>IF(F24="DQ","0,00%",IF(F24="","0,00%",IF(F24="DNF","0,00%",LOOKUP(H24,Valeurs!$A$4:$A$43,Valeurs!$C$4:$C$43))))</f>
        <v>0,00%</v>
      </c>
      <c r="J24" s="343">
        <f>IF(F24="DQ","0",IF(F24="","",IF(F24="DNF","0",LOOKUP(H24,Valeurs!$A$4:Valeurs!$A$43,Valeurs!$B$4:Valeurs!$B$43))))</f>
      </c>
    </row>
    <row r="25" spans="1:10" ht="12.75" hidden="1">
      <c r="A25" s="177" t="str">
        <f>'Ordre de passage'!C24</f>
        <v>CLUB 21</v>
      </c>
      <c r="B25" s="186" t="str">
        <f>'Ordre de passage'!D24</f>
        <v>Participant 21</v>
      </c>
      <c r="C25" s="181"/>
      <c r="D25" s="195"/>
      <c r="E25" s="195"/>
      <c r="F25" s="113">
        <f t="shared" si="1"/>
      </c>
      <c r="G25" s="101"/>
      <c r="H25" s="114">
        <f t="shared" si="0"/>
      </c>
      <c r="I25" s="115" t="str">
        <f>IF(F25="DQ","0,00%",IF(F25="","0,00%",IF(F25="DNF","0,00%",LOOKUP(H25,Valeurs!$A$4:$A$43,Valeurs!$C$4:$C$43))))</f>
        <v>0,00%</v>
      </c>
      <c r="J25" s="343">
        <f>IF(F25="DQ","0",IF(F25="","",IF(F25="DNF","0",LOOKUP(H25,Valeurs!$A$4:Valeurs!$A$43,Valeurs!$B$4:Valeurs!$B$43))))</f>
      </c>
    </row>
    <row r="26" spans="1:10" ht="12.75" hidden="1">
      <c r="A26" s="177" t="str">
        <f>'Ordre de passage'!C25</f>
        <v>CLUB 22</v>
      </c>
      <c r="B26" s="186" t="str">
        <f>'Ordre de passage'!D25</f>
        <v>Participant 22</v>
      </c>
      <c r="C26" s="181"/>
      <c r="D26" s="195"/>
      <c r="E26" s="195"/>
      <c r="F26" s="113">
        <f t="shared" si="1"/>
      </c>
      <c r="G26" s="101"/>
      <c r="H26" s="114">
        <f t="shared" si="0"/>
      </c>
      <c r="I26" s="115" t="str">
        <f>IF(F26="DQ","0,00%",IF(F26="","0,00%",IF(F26="DNF","0,00%",LOOKUP(H26,Valeurs!$A$4:$A$43,Valeurs!$C$4:$C$43))))</f>
        <v>0,00%</v>
      </c>
      <c r="J26" s="343">
        <f>IF(F26="DQ","0",IF(F26="","",IF(F26="DNF","0",LOOKUP(H26,Valeurs!$A$4:Valeurs!$A$43,Valeurs!$B$4:Valeurs!$B$43))))</f>
      </c>
    </row>
    <row r="27" spans="1:10" ht="12.75" hidden="1">
      <c r="A27" s="177" t="str">
        <f>'Ordre de passage'!C26</f>
        <v>CLUB 23</v>
      </c>
      <c r="B27" s="186" t="str">
        <f>'Ordre de passage'!D26</f>
        <v>Participant 23</v>
      </c>
      <c r="C27" s="181"/>
      <c r="D27" s="195"/>
      <c r="E27" s="195"/>
      <c r="F27" s="113">
        <f t="shared" si="1"/>
      </c>
      <c r="G27" s="101"/>
      <c r="H27" s="114">
        <f t="shared" si="0"/>
      </c>
      <c r="I27" s="115" t="str">
        <f>IF(F27="DQ","0,00%",IF(F27="","0,00%",IF(F27="DNF","0,00%",LOOKUP(H27,Valeurs!$A$4:$A$43,Valeurs!$C$4:$C$43))))</f>
        <v>0,00%</v>
      </c>
      <c r="J27" s="343">
        <f>IF(F27="DQ","0",IF(F27="","",IF(F27="DNF","0",LOOKUP(H27,Valeurs!$A$4:Valeurs!$A$43,Valeurs!$B$4:Valeurs!$B$43))))</f>
      </c>
    </row>
    <row r="28" spans="1:10" ht="12.75" hidden="1">
      <c r="A28" s="177" t="str">
        <f>'Ordre de passage'!C27</f>
        <v>CLUB 24</v>
      </c>
      <c r="B28" s="186" t="str">
        <f>'Ordre de passage'!D27</f>
        <v>Participant 24</v>
      </c>
      <c r="C28" s="181"/>
      <c r="D28" s="195"/>
      <c r="E28" s="195"/>
      <c r="F28" s="113">
        <f t="shared" si="1"/>
      </c>
      <c r="G28" s="101"/>
      <c r="H28" s="114">
        <f t="shared" si="0"/>
      </c>
      <c r="I28" s="115" t="str">
        <f>IF(F28="DQ","0,00%",IF(F28="","0,00%",IF(F28="DNF","0,00%",LOOKUP(H28,Valeurs!$A$4:$A$43,Valeurs!$C$4:$C$43))))</f>
        <v>0,00%</v>
      </c>
      <c r="J28" s="343">
        <f>IF(F28="DQ","0",IF(F28="","",IF(F28="DNF","0",LOOKUP(H28,Valeurs!$A$4:Valeurs!$A$43,Valeurs!$B$4:Valeurs!$B$43))))</f>
      </c>
    </row>
    <row r="29" spans="1:10" ht="12.75" hidden="1">
      <c r="A29" s="177" t="str">
        <f>'Ordre de passage'!C28</f>
        <v>CLUB 25</v>
      </c>
      <c r="B29" s="186" t="str">
        <f>'Ordre de passage'!D28</f>
        <v>Participant 25</v>
      </c>
      <c r="C29" s="181"/>
      <c r="D29" s="195"/>
      <c r="E29" s="195"/>
      <c r="F29" s="113">
        <f t="shared" si="1"/>
      </c>
      <c r="G29" s="101"/>
      <c r="H29" s="114">
        <f t="shared" si="0"/>
      </c>
      <c r="I29" s="115" t="str">
        <f>IF(F29="DQ","0,00%",IF(F29="","0,00%",IF(F29="DNF","0,00%",LOOKUP(H29,Valeurs!$A$4:$A$43,Valeurs!$C$4:$C$43))))</f>
        <v>0,00%</v>
      </c>
      <c r="J29" s="343">
        <f>IF(F29="DQ","0",IF(F29="","",IF(F29="DNF","0",LOOKUP(H29,Valeurs!$A$4:Valeurs!$A$43,Valeurs!$B$4:Valeurs!$B$43))))</f>
      </c>
    </row>
    <row r="30" spans="1:10" ht="12.75" hidden="1">
      <c r="A30" s="177" t="str">
        <f>'Ordre de passage'!C29</f>
        <v>CLUB 26</v>
      </c>
      <c r="B30" s="186" t="str">
        <f>'Ordre de passage'!D29</f>
        <v>Participant 26</v>
      </c>
      <c r="C30" s="181"/>
      <c r="D30" s="195"/>
      <c r="E30" s="195"/>
      <c r="F30" s="113">
        <f t="shared" si="1"/>
      </c>
      <c r="G30" s="101"/>
      <c r="H30" s="114">
        <f t="shared" si="0"/>
      </c>
      <c r="I30" s="115" t="str">
        <f>IF(F30="DQ","0,00%",IF(F30="","0,00%",IF(F30="DNF","0,00%",LOOKUP(H30,Valeurs!$A$4:$A$43,Valeurs!$C$4:$C$43))))</f>
        <v>0,00%</v>
      </c>
      <c r="J30" s="343">
        <f>IF(F30="DQ","0",IF(F30="","",IF(F30="DNF","0",LOOKUP(H30,Valeurs!$A$4:Valeurs!$A$43,Valeurs!$B$4:Valeurs!$B$43))))</f>
      </c>
    </row>
    <row r="31" spans="1:10" ht="12.75" hidden="1">
      <c r="A31" s="177" t="str">
        <f>'Ordre de passage'!C30</f>
        <v>CLUB 27</v>
      </c>
      <c r="B31" s="186" t="str">
        <f>'Ordre de passage'!D30</f>
        <v>Participant 27</v>
      </c>
      <c r="C31" s="181"/>
      <c r="D31" s="195"/>
      <c r="E31" s="195"/>
      <c r="F31" s="113">
        <f t="shared" si="1"/>
      </c>
      <c r="G31" s="101"/>
      <c r="H31" s="114">
        <f t="shared" si="0"/>
      </c>
      <c r="I31" s="115" t="str">
        <f>IF(F31="DQ","0,00%",IF(F31="","0,00%",IF(F31="DNF","0,00%",LOOKUP(H31,Valeurs!$A$4:$A$43,Valeurs!$C$4:$C$43))))</f>
        <v>0,00%</v>
      </c>
      <c r="J31" s="343">
        <f>IF(F31="DQ","0",IF(F31="","",IF(F31="DNF","0",LOOKUP(H31,Valeurs!$A$4:Valeurs!$A$43,Valeurs!$B$4:Valeurs!$B$43))))</f>
      </c>
    </row>
    <row r="32" spans="1:10" ht="12.75" hidden="1">
      <c r="A32" s="177" t="str">
        <f>'Ordre de passage'!C31</f>
        <v>CLUB 28</v>
      </c>
      <c r="B32" s="186" t="str">
        <f>'Ordre de passage'!D31</f>
        <v>Participant 28</v>
      </c>
      <c r="C32" s="181"/>
      <c r="D32" s="195"/>
      <c r="E32" s="195"/>
      <c r="F32" s="113">
        <f t="shared" si="1"/>
      </c>
      <c r="G32" s="101"/>
      <c r="H32" s="114">
        <f t="shared" si="0"/>
      </c>
      <c r="I32" s="115" t="str">
        <f>IF(F32="DQ","0,00%",IF(F32="","0,00%",IF(F32="DNF","0,00%",LOOKUP(H32,Valeurs!$A$4:$A$43,Valeurs!$C$4:$C$43))))</f>
        <v>0,00%</v>
      </c>
      <c r="J32" s="343">
        <f>IF(F32="DQ","0",IF(F32="","",IF(F32="DNF","0",LOOKUP(H32,Valeurs!$A$4:Valeurs!$A$43,Valeurs!$B$4:Valeurs!$B$43))))</f>
      </c>
    </row>
    <row r="33" spans="1:10" ht="12.75" hidden="1">
      <c r="A33" s="177" t="str">
        <f>'Ordre de passage'!C32</f>
        <v>CLUB 29</v>
      </c>
      <c r="B33" s="186" t="str">
        <f>'Ordre de passage'!D32</f>
        <v>Participant 29</v>
      </c>
      <c r="C33" s="181"/>
      <c r="D33" s="195"/>
      <c r="E33" s="195"/>
      <c r="F33" s="113">
        <f t="shared" si="1"/>
      </c>
      <c r="G33" s="101"/>
      <c r="H33" s="114">
        <f t="shared" si="0"/>
      </c>
      <c r="I33" s="115" t="str">
        <f>IF(F33="DQ","0,00%",IF(F33="","0,00%",IF(F33="DNF","0,00%",LOOKUP(H33,Valeurs!$A$4:$A$43,Valeurs!$C$4:$C$43))))</f>
        <v>0,00%</v>
      </c>
      <c r="J33" s="343">
        <f>IF(F33="DQ","0",IF(F33="","",IF(F33="DNF","0",LOOKUP(H33,Valeurs!$A$4:Valeurs!$A$43,Valeurs!$B$4:Valeurs!$B$43))))</f>
      </c>
    </row>
    <row r="34" spans="1:10" ht="13.5" hidden="1" thickBot="1">
      <c r="A34" s="178" t="str">
        <f>'Ordre de passage'!C33</f>
        <v>CLUB 30</v>
      </c>
      <c r="B34" s="187" t="str">
        <f>'Ordre de passage'!D33</f>
        <v>Participant 30</v>
      </c>
      <c r="C34" s="221"/>
      <c r="D34" s="197"/>
      <c r="E34" s="197"/>
      <c r="F34" s="120">
        <f t="shared" si="1"/>
      </c>
      <c r="G34" s="106"/>
      <c r="H34" s="126">
        <f t="shared" si="0"/>
      </c>
      <c r="I34" s="118" t="str">
        <f>IF(F34="DQ","0,00%",IF(F34="","0,00%",IF(F34="DNF","0,00%",LOOKUP(H34,Valeurs!$A$4:$A$43,Valeurs!$C$4:$C$43))))</f>
        <v>0,00%</v>
      </c>
      <c r="J34" s="198">
        <f>IF(F34="DQ","0",IF(F34="","",IF(F34="DNF","0",LOOKUP(H34,Valeurs!$A$4:Valeurs!$A$43,Valeurs!$B$4:Valeurs!$B$43))))</f>
      </c>
    </row>
    <row r="35" ht="13.5" thickBot="1"/>
    <row r="36" spans="1:10" ht="18">
      <c r="A36" s="453" t="s">
        <v>65</v>
      </c>
      <c r="B36" s="454"/>
      <c r="C36" s="454"/>
      <c r="D36" s="454"/>
      <c r="E36" s="454"/>
      <c r="F36" s="454"/>
      <c r="G36" s="454"/>
      <c r="H36" s="454"/>
      <c r="I36" s="454"/>
      <c r="J36" s="455"/>
    </row>
    <row r="37" spans="1:10" ht="27" thickBot="1">
      <c r="A37" s="444" t="s">
        <v>53</v>
      </c>
      <c r="B37" s="445"/>
      <c r="C37" s="445"/>
      <c r="D37" s="445"/>
      <c r="E37" s="445"/>
      <c r="F37" s="445"/>
      <c r="G37" s="445"/>
      <c r="H37" s="445"/>
      <c r="I37" s="445"/>
      <c r="J37" s="446"/>
    </row>
    <row r="38" spans="1:10" ht="26.25" thickBot="1">
      <c r="A38" s="102" t="s">
        <v>47</v>
      </c>
      <c r="B38" s="95" t="s">
        <v>51</v>
      </c>
      <c r="C38" s="96"/>
      <c r="D38" s="97" t="s">
        <v>48</v>
      </c>
      <c r="E38" s="95" t="s">
        <v>49</v>
      </c>
      <c r="F38" s="98" t="s">
        <v>50</v>
      </c>
      <c r="G38" s="96"/>
      <c r="H38" s="99" t="s">
        <v>9</v>
      </c>
      <c r="I38" s="100" t="s">
        <v>3</v>
      </c>
      <c r="J38" s="100" t="s">
        <v>44</v>
      </c>
    </row>
    <row r="39" spans="1:10" ht="12.75">
      <c r="A39" s="176" t="str">
        <f>'Ordre de passage'!C4</f>
        <v>Narval</v>
      </c>
      <c r="B39" s="185" t="str">
        <f>'Ordre de passage'!D4</f>
        <v>Gabrielle Diotte</v>
      </c>
      <c r="C39" s="180"/>
      <c r="D39" s="193">
        <v>0.0005663194444444445</v>
      </c>
      <c r="E39" s="193">
        <v>0.0005685185185185184</v>
      </c>
      <c r="F39" s="122">
        <f>IF(D39="DQ","DQ",IF(D39="DNF","DNF",IF(E39="DNF","DNF",IF(D39="","",IF(E39="DQ","DQ",IF(E39="","",AVERAGE(D39:E39)))))))</f>
        <v>0.0005674189814814815</v>
      </c>
      <c r="G39" s="121"/>
      <c r="H39" s="123">
        <f aca="true" t="shared" si="2" ref="H39:H68">IF(F39="DQ","DQ",IF(F39="","",IF(F39="DNF","DNF",RANK(F39,$F$39:$F$68,1))))</f>
        <v>5</v>
      </c>
      <c r="I39" s="115">
        <f>IF(F39="DQ","0,00%",IF(F39="","0,00%",IF(F39="DNF","0,00%",LOOKUP(H39,Valeurs!$A$4:$A$43,Valeurs!$C$4:$C$43))))</f>
        <v>0.0325</v>
      </c>
      <c r="J39" s="125">
        <f>IF(F39="DQ","0",IF(F39="","",IF(F39="DNF","0",LOOKUP(H39,Valeurs!$A$4:Valeurs!$A$43,Valeurs!$B$4:Valeurs!$B$43))))</f>
        <v>13</v>
      </c>
    </row>
    <row r="40" spans="1:10" ht="12.75">
      <c r="A40" s="177" t="str">
        <f>'Ordre de passage'!C5</f>
        <v>Narval</v>
      </c>
      <c r="B40" s="186" t="str">
        <f>'Ordre de passage'!D5</f>
        <v>Joëlle Gauthier-Drapeau</v>
      </c>
      <c r="C40" s="181"/>
      <c r="D40" s="194">
        <v>0.0005946759259259259</v>
      </c>
      <c r="E40" s="194">
        <v>0.0005945601851851852</v>
      </c>
      <c r="F40" s="113">
        <f aca="true" t="shared" si="3" ref="F40:F68">IF(D40="DQ","DQ",IF(D40="DNF","DNF",IF(E40="DNF","DNF",IF(D40="","",IF(E40="DQ","DQ",IF(E40="","",AVERAGE(D40:E40)))))))</f>
        <v>0.0005946180555555555</v>
      </c>
      <c r="G40" s="101"/>
      <c r="H40" s="114">
        <f t="shared" si="2"/>
        <v>7</v>
      </c>
      <c r="I40" s="115">
        <f>IF(F40="DQ","0,00%",IF(F40="","0,00%",IF(F40="DNF","0,00%",LOOKUP(H40,Valeurs!$A$4:$A$43,Valeurs!$C$4:$C$43))))</f>
        <v>0.027500000000000004</v>
      </c>
      <c r="J40" s="116">
        <f>IF(F40="DQ","0",IF(F40="","",IF(F40="DNF","0",LOOKUP(H40,Valeurs!$A$4:Valeurs!$A$43,Valeurs!$B$4:Valeurs!$B$43))))</f>
        <v>11</v>
      </c>
    </row>
    <row r="41" spans="1:10" ht="12.75">
      <c r="A41" s="177" t="str">
        <f>'Ordre de passage'!C6</f>
        <v>SSSL</v>
      </c>
      <c r="B41" s="186" t="str">
        <f>'Ordre de passage'!D6</f>
        <v>Paula Sofia Loaiza</v>
      </c>
      <c r="C41" s="181"/>
      <c r="D41" s="195">
        <v>0.0004810185185185185</v>
      </c>
      <c r="E41" s="195">
        <v>0.0004806712962962963</v>
      </c>
      <c r="F41" s="113">
        <f t="shared" si="3"/>
        <v>0.00048084490740740737</v>
      </c>
      <c r="G41" s="101"/>
      <c r="H41" s="114">
        <f t="shared" si="2"/>
        <v>2</v>
      </c>
      <c r="I41" s="115">
        <f>IF(F41="DQ","0,00%",IF(F41="","0,00%",IF(F41="DNF","0,00%",LOOKUP(H41,Valeurs!$A$4:$A$43,Valeurs!$C$4:$C$43))))</f>
        <v>0.045000000000000005</v>
      </c>
      <c r="J41" s="116">
        <f>IF(F41="DQ","0",IF(F41="","",IF(F41="DNF","0",LOOKUP(H41,Valeurs!$A$4:Valeurs!$A$43,Valeurs!$B$4:Valeurs!$B$43))))</f>
        <v>18</v>
      </c>
    </row>
    <row r="42" spans="1:10" ht="12.75">
      <c r="A42" s="177" t="str">
        <f>'Ordre de passage'!C7</f>
        <v>Narval</v>
      </c>
      <c r="B42" s="186" t="str">
        <f>'Ordre de passage'!D7</f>
        <v>Laura Vincent</v>
      </c>
      <c r="C42" s="181"/>
      <c r="D42" s="195">
        <v>0.0005761574074074074</v>
      </c>
      <c r="E42" s="195">
        <v>0.0005766203703703705</v>
      </c>
      <c r="F42" s="113">
        <f t="shared" si="3"/>
        <v>0.0005763888888888889</v>
      </c>
      <c r="G42" s="101"/>
      <c r="H42" s="114">
        <f t="shared" si="2"/>
        <v>6</v>
      </c>
      <c r="I42" s="115">
        <f>IF(F42="DQ","0,00%",IF(F42="","0,00%",IF(F42="DNF","0,00%",LOOKUP(H42,Valeurs!$A$4:$A$43,Valeurs!$C$4:$C$43))))</f>
        <v>0.03</v>
      </c>
      <c r="J42" s="116">
        <f>IF(F42="DQ","0",IF(F42="","",IF(F42="DNF","0",LOOKUP(H42,Valeurs!$A$4:Valeurs!$A$43,Valeurs!$B$4:Valeurs!$B$43))))</f>
        <v>12</v>
      </c>
    </row>
    <row r="43" spans="1:10" ht="12.75">
      <c r="A43" s="177" t="str">
        <f>'Ordre de passage'!C8</f>
        <v>CSRN</v>
      </c>
      <c r="B43" s="186" t="str">
        <f>'Ordre de passage'!D8</f>
        <v>Thomas Martin</v>
      </c>
      <c r="C43" s="181"/>
      <c r="D43" s="195">
        <v>0.0005472222222222223</v>
      </c>
      <c r="E43" s="195">
        <v>0.0005530092592592593</v>
      </c>
      <c r="F43" s="113">
        <f t="shared" si="3"/>
        <v>0.0005501157407407408</v>
      </c>
      <c r="G43" s="101"/>
      <c r="H43" s="114">
        <f t="shared" si="2"/>
        <v>4</v>
      </c>
      <c r="I43" s="115">
        <f>IF(F43="DQ","0,00%",IF(F43="","0,00%",IF(F43="DNF","0,00%",LOOKUP(H43,Valeurs!$A$4:$A$43,Valeurs!$C$4:$C$43))))</f>
        <v>0.034999999999999996</v>
      </c>
      <c r="J43" s="116">
        <f>IF(F43="DQ","0",IF(F43="","",IF(F43="DNF","0",LOOKUP(H43,Valeurs!$A$4:Valeurs!$A$43,Valeurs!$B$4:Valeurs!$B$43))))</f>
        <v>14</v>
      </c>
    </row>
    <row r="44" spans="1:10" ht="12.75">
      <c r="A44" s="177" t="str">
        <f>'Ordre de passage'!C9</f>
        <v>Narval</v>
      </c>
      <c r="B44" s="186" t="str">
        <f>'Ordre de passage'!D9</f>
        <v>Léony Gobeil</v>
      </c>
      <c r="C44" s="181"/>
      <c r="D44" s="195">
        <v>0.00047708333333333327</v>
      </c>
      <c r="E44" s="195">
        <v>0.00047129629629629626</v>
      </c>
      <c r="F44" s="113">
        <f t="shared" si="3"/>
        <v>0.00047418981481481476</v>
      </c>
      <c r="G44" s="101"/>
      <c r="H44" s="114">
        <f t="shared" si="2"/>
        <v>1</v>
      </c>
      <c r="I44" s="115">
        <f>IF(F44="DQ","0,00%",IF(F44="","0,00%",IF(F44="DNF","0,00%",LOOKUP(H44,Valeurs!$A$4:$A$43,Valeurs!$C$4:$C$43))))</f>
        <v>0.05</v>
      </c>
      <c r="J44" s="116">
        <f>IF(F44="DQ","0",IF(F44="","",IF(F44="DNF","0",LOOKUP(H44,Valeurs!$A$4:Valeurs!$A$43,Valeurs!$B$4:Valeurs!$B$43))))</f>
        <v>20</v>
      </c>
    </row>
    <row r="45" spans="1:10" ht="12.75">
      <c r="A45" s="177" t="str">
        <f>'Ordre de passage'!C10</f>
        <v>CAEM</v>
      </c>
      <c r="B45" s="186" t="str">
        <f>'Ordre de passage'!D10</f>
        <v>Ariane Saint-Denis</v>
      </c>
      <c r="C45" s="181"/>
      <c r="D45" s="196">
        <v>0.0004890046296296297</v>
      </c>
      <c r="E45" s="196">
        <v>0.00048692129629629633</v>
      </c>
      <c r="F45" s="113">
        <f t="shared" si="3"/>
        <v>0.00048796296296296305</v>
      </c>
      <c r="G45" s="101"/>
      <c r="H45" s="114">
        <f t="shared" si="2"/>
        <v>3</v>
      </c>
      <c r="I45" s="115">
        <f>IF(F45="DQ","0,00%",IF(F45="","0,00%",IF(F45="DNF","0,00%",LOOKUP(H45,Valeurs!$A$4:$A$43,Valeurs!$C$4:$C$43))))</f>
        <v>0.04000000000000001</v>
      </c>
      <c r="J45" s="116">
        <f>IF(F45="DQ","0",IF(F45="","",IF(F45="DNF","0",LOOKUP(H45,Valeurs!$A$4:Valeurs!$A$43,Valeurs!$B$4:Valeurs!$B$43))))</f>
        <v>16</v>
      </c>
    </row>
    <row r="46" spans="1:10" ht="12.75" hidden="1">
      <c r="A46" s="177" t="str">
        <f>'Ordre de passage'!C11</f>
        <v>CLUB 8</v>
      </c>
      <c r="B46" s="186" t="str">
        <f>'Ordre de passage'!D11</f>
        <v>Participant 8</v>
      </c>
      <c r="C46" s="181"/>
      <c r="D46" s="195"/>
      <c r="E46" s="195"/>
      <c r="F46" s="113">
        <f t="shared" si="3"/>
      </c>
      <c r="G46" s="101"/>
      <c r="H46" s="114">
        <f t="shared" si="2"/>
      </c>
      <c r="I46" s="115" t="str">
        <f>IF(F46="DQ","0,00%",IF(F46="","0,00%",IF(F46="DNF","0,00%",LOOKUP(H46,Valeurs!$A$4:$A$43,Valeurs!$C$4:$C$43))))</f>
        <v>0,00%</v>
      </c>
      <c r="J46" s="116">
        <f>IF(F46="DQ","0",IF(F46="","",IF(F46="DNF","0",LOOKUP(H46,Valeurs!$A$4:Valeurs!$A$43,Valeurs!$B$4:Valeurs!$B$43))))</f>
      </c>
    </row>
    <row r="47" spans="1:10" ht="12.75" hidden="1">
      <c r="A47" s="177" t="str">
        <f>'Ordre de passage'!C12</f>
        <v>CLUB 9</v>
      </c>
      <c r="B47" s="186" t="str">
        <f>'Ordre de passage'!D12</f>
        <v>Participant 9</v>
      </c>
      <c r="C47" s="181"/>
      <c r="D47" s="195"/>
      <c r="E47" s="195"/>
      <c r="F47" s="113">
        <f t="shared" si="3"/>
      </c>
      <c r="G47" s="101"/>
      <c r="H47" s="114">
        <f t="shared" si="2"/>
      </c>
      <c r="I47" s="115" t="str">
        <f>IF(F47="DQ","0,00%",IF(F47="","0,00%",IF(F47="DNF","0,00%",LOOKUP(H47,Valeurs!$A$4:$A$43,Valeurs!$C$4:$C$43))))</f>
        <v>0,00%</v>
      </c>
      <c r="J47" s="116">
        <f>IF(F47="DQ","0",IF(F47="","",IF(F47="DNF","0",LOOKUP(H47,Valeurs!$A$4:Valeurs!$A$43,Valeurs!$B$4:Valeurs!$B$43))))</f>
      </c>
    </row>
    <row r="48" spans="1:10" ht="12.75" hidden="1">
      <c r="A48" s="177" t="str">
        <f>'Ordre de passage'!C13</f>
        <v>CLUB 10</v>
      </c>
      <c r="B48" s="186" t="str">
        <f>'Ordre de passage'!D13</f>
        <v>Participant 10</v>
      </c>
      <c r="C48" s="181"/>
      <c r="D48" s="196"/>
      <c r="E48" s="196"/>
      <c r="F48" s="113">
        <f t="shared" si="3"/>
      </c>
      <c r="G48" s="101"/>
      <c r="H48" s="114">
        <f t="shared" si="2"/>
      </c>
      <c r="I48" s="115" t="str">
        <f>IF(F48="DQ","0,00%",IF(F48="","0,00%",IF(F48="DNF","0,00%",LOOKUP(H48,Valeurs!$A$4:$A$43,Valeurs!$C$4:$C$43))))</f>
        <v>0,00%</v>
      </c>
      <c r="J48" s="116">
        <f>IF(F48="DQ","0",IF(F48="","",IF(F48="DNF","0",LOOKUP(H48,Valeurs!$A$4:Valeurs!$A$43,Valeurs!$B$4:Valeurs!$B$43))))</f>
      </c>
    </row>
    <row r="49" spans="1:10" ht="12.75" hidden="1">
      <c r="A49" s="177" t="str">
        <f>'Ordre de passage'!C14</f>
        <v>CLUB 11</v>
      </c>
      <c r="B49" s="186" t="str">
        <f>'Ordre de passage'!D14</f>
        <v>Participant 11</v>
      </c>
      <c r="C49" s="181"/>
      <c r="D49" s="196"/>
      <c r="E49" s="195"/>
      <c r="F49" s="113">
        <f t="shared" si="3"/>
      </c>
      <c r="G49" s="101"/>
      <c r="H49" s="114">
        <f t="shared" si="2"/>
      </c>
      <c r="I49" s="115" t="str">
        <f>IF(F49="DQ","0,00%",IF(F49="","0,00%",IF(F49="DNF","0,00%",LOOKUP(H49,Valeurs!$A$4:$A$43,Valeurs!$C$4:$C$43))))</f>
        <v>0,00%</v>
      </c>
      <c r="J49" s="116">
        <f>IF(F49="DQ","0",IF(F49="","",IF(F49="DNF","0",LOOKUP(H49,Valeurs!$A$4:Valeurs!$A$43,Valeurs!$B$4:Valeurs!$B$43))))</f>
      </c>
    </row>
    <row r="50" spans="1:10" ht="12.75" hidden="1">
      <c r="A50" s="177" t="str">
        <f>'Ordre de passage'!C15</f>
        <v>CLUB 12</v>
      </c>
      <c r="B50" s="186" t="str">
        <f>'Ordre de passage'!D15</f>
        <v>Participant 12</v>
      </c>
      <c r="C50" s="181"/>
      <c r="D50" s="196"/>
      <c r="E50" s="195"/>
      <c r="F50" s="113">
        <f t="shared" si="3"/>
      </c>
      <c r="G50" s="101"/>
      <c r="H50" s="114">
        <f t="shared" si="2"/>
      </c>
      <c r="I50" s="115" t="str">
        <f>IF(F50="DQ","0,00%",IF(F50="","0,00%",IF(F50="DNF","0,00%",LOOKUP(H50,Valeurs!$A$4:$A$43,Valeurs!$C$4:$C$43))))</f>
        <v>0,00%</v>
      </c>
      <c r="J50" s="116">
        <f>IF(F50="DQ","0",IF(F50="","",IF(F50="DNF","0",LOOKUP(H50,Valeurs!$A$4:Valeurs!$A$43,Valeurs!$B$4:Valeurs!$B$43))))</f>
      </c>
    </row>
    <row r="51" spans="1:10" ht="12.75" hidden="1">
      <c r="A51" s="177" t="str">
        <f>'Ordre de passage'!C16</f>
        <v>CLUB 13</v>
      </c>
      <c r="B51" s="186" t="str">
        <f>'Ordre de passage'!D16</f>
        <v>Participant 13</v>
      </c>
      <c r="C51" s="181"/>
      <c r="D51" s="196"/>
      <c r="E51" s="196"/>
      <c r="F51" s="113">
        <f t="shared" si="3"/>
      </c>
      <c r="G51" s="101"/>
      <c r="H51" s="114">
        <f t="shared" si="2"/>
      </c>
      <c r="I51" s="115" t="str">
        <f>IF(F51="DQ","0,00%",IF(F51="","0,00%",IF(F51="DNF","0,00%",LOOKUP(H51,Valeurs!$A$4:$A$43,Valeurs!$C$4:$C$43))))</f>
        <v>0,00%</v>
      </c>
      <c r="J51" s="116">
        <f>IF(F51="DQ","0",IF(F51="","",IF(F51="DNF","0",LOOKUP(H51,Valeurs!$A$4:Valeurs!$A$43,Valeurs!$B$4:Valeurs!$B$43))))</f>
      </c>
    </row>
    <row r="52" spans="1:10" ht="12.75" hidden="1">
      <c r="A52" s="177" t="str">
        <f>'Ordre de passage'!C17</f>
        <v>CLUB 14</v>
      </c>
      <c r="B52" s="186" t="str">
        <f>'Ordre de passage'!D17</f>
        <v>Participant 14</v>
      </c>
      <c r="C52" s="181"/>
      <c r="D52" s="196"/>
      <c r="E52" s="196"/>
      <c r="F52" s="113">
        <f t="shared" si="3"/>
      </c>
      <c r="G52" s="101"/>
      <c r="H52" s="114">
        <f t="shared" si="2"/>
      </c>
      <c r="I52" s="115" t="str">
        <f>IF(F52="DQ","0,00%",IF(F52="","0,00%",IF(F52="DNF","0,00%",LOOKUP(H52,Valeurs!$A$4:$A$43,Valeurs!$C$4:$C$43))))</f>
        <v>0,00%</v>
      </c>
      <c r="J52" s="116">
        <f>IF(F52="DQ","0",IF(F52="","",IF(F52="DNF","0",LOOKUP(H52,Valeurs!$A$4:Valeurs!$A$43,Valeurs!$B$4:Valeurs!$B$43))))</f>
      </c>
    </row>
    <row r="53" spans="1:10" ht="12.75" hidden="1">
      <c r="A53" s="177" t="str">
        <f>'Ordre de passage'!C18</f>
        <v>CLUB 15</v>
      </c>
      <c r="B53" s="186" t="str">
        <f>'Ordre de passage'!D18</f>
        <v>Participant 15</v>
      </c>
      <c r="C53" s="181"/>
      <c r="D53" s="195"/>
      <c r="E53" s="195"/>
      <c r="F53" s="113">
        <f t="shared" si="3"/>
      </c>
      <c r="G53" s="101"/>
      <c r="H53" s="114">
        <f t="shared" si="2"/>
      </c>
      <c r="I53" s="115" t="str">
        <f>IF(F53="DQ","0,00%",IF(F53="","0,00%",IF(F53="DNF","0,00%",LOOKUP(H53,Valeurs!$A$4:$A$43,Valeurs!$C$4:$C$43))))</f>
        <v>0,00%</v>
      </c>
      <c r="J53" s="116">
        <f>IF(F53="DQ","0",IF(F53="","",IF(F53="DNF","0",LOOKUP(H53,Valeurs!$A$4:Valeurs!$A$43,Valeurs!$B$4:Valeurs!$B$43))))</f>
      </c>
    </row>
    <row r="54" spans="1:10" ht="12.75" hidden="1">
      <c r="A54" s="177" t="str">
        <f>'Ordre de passage'!C19</f>
        <v>CLUB 16</v>
      </c>
      <c r="B54" s="186" t="str">
        <f>'Ordre de passage'!D19</f>
        <v>Participant 16</v>
      </c>
      <c r="C54" s="181"/>
      <c r="D54" s="196"/>
      <c r="E54" s="196"/>
      <c r="F54" s="113">
        <f t="shared" si="3"/>
      </c>
      <c r="G54" s="101"/>
      <c r="H54" s="114">
        <f t="shared" si="2"/>
      </c>
      <c r="I54" s="115" t="str">
        <f>IF(F54="DQ","0,00%",IF(F54="","0,00%",IF(F54="DNF","0,00%",LOOKUP(H54,Valeurs!$A$4:$A$43,Valeurs!$C$4:$C$43))))</f>
        <v>0,00%</v>
      </c>
      <c r="J54" s="116">
        <f>IF(F54="DQ","0",IF(F54="","",IF(F54="DNF","0",LOOKUP(H54,Valeurs!$A$4:Valeurs!$A$43,Valeurs!$B$4:Valeurs!$B$43))))</f>
      </c>
    </row>
    <row r="55" spans="1:10" ht="12.75" hidden="1">
      <c r="A55" s="177" t="str">
        <f>'Ordre de passage'!C20</f>
        <v>CLUB 17</v>
      </c>
      <c r="B55" s="186" t="str">
        <f>'Ordre de passage'!D20</f>
        <v>Participant 17</v>
      </c>
      <c r="C55" s="181"/>
      <c r="D55" s="195"/>
      <c r="E55" s="195"/>
      <c r="F55" s="113">
        <f t="shared" si="3"/>
      </c>
      <c r="G55" s="101"/>
      <c r="H55" s="114">
        <f t="shared" si="2"/>
      </c>
      <c r="I55" s="115" t="str">
        <f>IF(F55="DQ","0,00%",IF(F55="","0,00%",IF(F55="DNF","0,00%",LOOKUP(H55,Valeurs!$A$4:$A$43,Valeurs!$C$4:$C$43))))</f>
        <v>0,00%</v>
      </c>
      <c r="J55" s="116">
        <f>IF(F55="DQ","0",IF(F55="","",IF(F55="DNF","0",LOOKUP(H55,Valeurs!$A$4:Valeurs!$A$43,Valeurs!$B$4:Valeurs!$B$43))))</f>
      </c>
    </row>
    <row r="56" spans="1:10" ht="12.75" hidden="1">
      <c r="A56" s="177" t="str">
        <f>'Ordre de passage'!C21</f>
        <v>CLUB 18</v>
      </c>
      <c r="B56" s="186" t="str">
        <f>'Ordre de passage'!D21</f>
        <v>Participant 18</v>
      </c>
      <c r="C56" s="181"/>
      <c r="D56" s="195"/>
      <c r="E56" s="195"/>
      <c r="F56" s="113">
        <f t="shared" si="3"/>
      </c>
      <c r="G56" s="101"/>
      <c r="H56" s="114">
        <f t="shared" si="2"/>
      </c>
      <c r="I56" s="115" t="str">
        <f>IF(F56="DQ","0,00%",IF(F56="","0,00%",IF(F56="DNF","0,00%",LOOKUP(H56,Valeurs!$A$4:$A$43,Valeurs!$C$4:$C$43))))</f>
        <v>0,00%</v>
      </c>
      <c r="J56" s="116">
        <f>IF(F56="DQ","0",IF(F56="","",IF(F56="DNF","0",LOOKUP(H56,Valeurs!$A$4:Valeurs!$A$43,Valeurs!$B$4:Valeurs!$B$43))))</f>
      </c>
    </row>
    <row r="57" spans="1:10" ht="12.75" hidden="1">
      <c r="A57" s="177" t="str">
        <f>'Ordre de passage'!C22</f>
        <v>CLUB 19</v>
      </c>
      <c r="B57" s="186" t="str">
        <f>'Ordre de passage'!D22</f>
        <v>Participant 19</v>
      </c>
      <c r="C57" s="181"/>
      <c r="D57" s="195"/>
      <c r="E57" s="195"/>
      <c r="F57" s="113">
        <f t="shared" si="3"/>
      </c>
      <c r="G57" s="101"/>
      <c r="H57" s="114">
        <f t="shared" si="2"/>
      </c>
      <c r="I57" s="115" t="str">
        <f>IF(F57="DQ","0,00%",IF(F57="","0,00%",IF(F57="DNF","0,00%",LOOKUP(H57,Valeurs!$A$4:$A$43,Valeurs!$C$4:$C$43))))</f>
        <v>0,00%</v>
      </c>
      <c r="J57" s="116">
        <f>IF(F57="DQ","0",IF(F57="","",IF(F57="DNF","0",LOOKUP(H57,Valeurs!$A$4:Valeurs!$A$43,Valeurs!$B$4:Valeurs!$B$43))))</f>
      </c>
    </row>
    <row r="58" spans="1:10" ht="12.75" hidden="1">
      <c r="A58" s="177" t="str">
        <f>'Ordre de passage'!C23</f>
        <v>CLUB 20</v>
      </c>
      <c r="B58" s="186" t="str">
        <f>'Ordre de passage'!D23</f>
        <v>Participant 20</v>
      </c>
      <c r="C58" s="181"/>
      <c r="D58" s="195"/>
      <c r="E58" s="195"/>
      <c r="F58" s="113">
        <f t="shared" si="3"/>
      </c>
      <c r="G58" s="101"/>
      <c r="H58" s="114">
        <f t="shared" si="2"/>
      </c>
      <c r="I58" s="115" t="str">
        <f>IF(F58="DQ","0,00%",IF(F58="","0,00%",IF(F58="DNF","0,00%",LOOKUP(H58,Valeurs!$A$4:$A$43,Valeurs!$C$4:$C$43))))</f>
        <v>0,00%</v>
      </c>
      <c r="J58" s="116">
        <f>IF(F58="DQ","0",IF(F58="","",IF(F58="DNF","0",LOOKUP(H58,Valeurs!$A$4:Valeurs!$A$43,Valeurs!$B$4:Valeurs!$B$43))))</f>
      </c>
    </row>
    <row r="59" spans="1:10" ht="12.75" hidden="1">
      <c r="A59" s="177" t="str">
        <f>'Ordre de passage'!C24</f>
        <v>CLUB 21</v>
      </c>
      <c r="B59" s="186" t="str">
        <f>'Ordre de passage'!D24</f>
        <v>Participant 21</v>
      </c>
      <c r="C59" s="181"/>
      <c r="D59" s="195"/>
      <c r="E59" s="195"/>
      <c r="F59" s="113">
        <f t="shared" si="3"/>
      </c>
      <c r="G59" s="101"/>
      <c r="H59" s="114">
        <f t="shared" si="2"/>
      </c>
      <c r="I59" s="115" t="str">
        <f>IF(F59="DQ","0,00%",IF(F59="","0,00%",IF(F59="DNF","0,00%",LOOKUP(H59,Valeurs!$A$4:$A$43,Valeurs!$C$4:$C$43))))</f>
        <v>0,00%</v>
      </c>
      <c r="J59" s="116">
        <f>IF(F59="DQ","0",IF(F59="","",IF(F59="DNF","0",LOOKUP(H59,Valeurs!$A$4:Valeurs!$A$43,Valeurs!$B$4:Valeurs!$B$43))))</f>
      </c>
    </row>
    <row r="60" spans="1:10" ht="12.75" hidden="1">
      <c r="A60" s="177" t="str">
        <f>'Ordre de passage'!C25</f>
        <v>CLUB 22</v>
      </c>
      <c r="B60" s="186" t="str">
        <f>'Ordre de passage'!D25</f>
        <v>Participant 22</v>
      </c>
      <c r="C60" s="181"/>
      <c r="D60" s="195"/>
      <c r="E60" s="195"/>
      <c r="F60" s="113">
        <f t="shared" si="3"/>
      </c>
      <c r="G60" s="101"/>
      <c r="H60" s="114">
        <f t="shared" si="2"/>
      </c>
      <c r="I60" s="115" t="str">
        <f>IF(F60="DQ","0,00%",IF(F60="","0,00%",IF(F60="DNF","0,00%",LOOKUP(H60,Valeurs!$A$4:$A$43,Valeurs!$C$4:$C$43))))</f>
        <v>0,00%</v>
      </c>
      <c r="J60" s="116">
        <f>IF(F60="DQ","0",IF(F60="","",IF(F60="DNF","0",LOOKUP(H60,Valeurs!$A$4:Valeurs!$A$43,Valeurs!$B$4:Valeurs!$B$43))))</f>
      </c>
    </row>
    <row r="61" spans="1:10" ht="12.75" hidden="1">
      <c r="A61" s="177" t="str">
        <f>'Ordre de passage'!C26</f>
        <v>CLUB 23</v>
      </c>
      <c r="B61" s="186" t="str">
        <f>'Ordre de passage'!D26</f>
        <v>Participant 23</v>
      </c>
      <c r="C61" s="181"/>
      <c r="D61" s="195"/>
      <c r="E61" s="195"/>
      <c r="F61" s="113">
        <f t="shared" si="3"/>
      </c>
      <c r="G61" s="101"/>
      <c r="H61" s="114">
        <f t="shared" si="2"/>
      </c>
      <c r="I61" s="115" t="str">
        <f>IF(F61="DQ","0,00%",IF(F61="","0,00%",IF(F61="DNF","0,00%",LOOKUP(H61,Valeurs!$A$4:$A$43,Valeurs!$C$4:$C$43))))</f>
        <v>0,00%</v>
      </c>
      <c r="J61" s="116">
        <f>IF(F61="DQ","0",IF(F61="","",IF(F61="DNF","0",LOOKUP(H61,Valeurs!$A$4:Valeurs!$A$43,Valeurs!$B$4:Valeurs!$B$43))))</f>
      </c>
    </row>
    <row r="62" spans="1:10" ht="12.75" hidden="1">
      <c r="A62" s="177" t="str">
        <f>'Ordre de passage'!C27</f>
        <v>CLUB 24</v>
      </c>
      <c r="B62" s="186" t="str">
        <f>'Ordre de passage'!D27</f>
        <v>Participant 24</v>
      </c>
      <c r="C62" s="181"/>
      <c r="D62" s="195"/>
      <c r="E62" s="195"/>
      <c r="F62" s="113">
        <f t="shared" si="3"/>
      </c>
      <c r="G62" s="101"/>
      <c r="H62" s="114">
        <f t="shared" si="2"/>
      </c>
      <c r="I62" s="115" t="str">
        <f>IF(F62="DQ","0,00%",IF(F62="","0,00%",IF(F62="DNF","0,00%",LOOKUP(H62,Valeurs!$A$4:$A$43,Valeurs!$C$4:$C$43))))</f>
        <v>0,00%</v>
      </c>
      <c r="J62" s="116">
        <f>IF(F62="DQ","0",IF(F62="","",IF(F62="DNF","0",LOOKUP(H62,Valeurs!$A$4:Valeurs!$A$43,Valeurs!$B$4:Valeurs!$B$43))))</f>
      </c>
    </row>
    <row r="63" spans="1:10" ht="12.75" hidden="1">
      <c r="A63" s="177" t="str">
        <f>'Ordre de passage'!C28</f>
        <v>CLUB 25</v>
      </c>
      <c r="B63" s="186" t="str">
        <f>'Ordre de passage'!D28</f>
        <v>Participant 25</v>
      </c>
      <c r="C63" s="181"/>
      <c r="D63" s="195"/>
      <c r="E63" s="195"/>
      <c r="F63" s="113">
        <f t="shared" si="3"/>
      </c>
      <c r="G63" s="101"/>
      <c r="H63" s="114">
        <f t="shared" si="2"/>
      </c>
      <c r="I63" s="115" t="str">
        <f>IF(F63="DQ","0,00%",IF(F63="","0,00%",IF(F63="DNF","0,00%",LOOKUP(H63,Valeurs!$A$4:$A$43,Valeurs!$C$4:$C$43))))</f>
        <v>0,00%</v>
      </c>
      <c r="J63" s="116">
        <f>IF(F63="DQ","0",IF(F63="","",IF(F63="DNF","0",LOOKUP(H63,Valeurs!$A$4:Valeurs!$A$43,Valeurs!$B$4:Valeurs!$B$43))))</f>
      </c>
    </row>
    <row r="64" spans="1:10" ht="12.75" hidden="1">
      <c r="A64" s="177" t="str">
        <f>'Ordre de passage'!C29</f>
        <v>CLUB 26</v>
      </c>
      <c r="B64" s="186" t="str">
        <f>'Ordre de passage'!D29</f>
        <v>Participant 26</v>
      </c>
      <c r="C64" s="181"/>
      <c r="D64" s="195"/>
      <c r="E64" s="195"/>
      <c r="F64" s="113">
        <f t="shared" si="3"/>
      </c>
      <c r="G64" s="101"/>
      <c r="H64" s="114">
        <f t="shared" si="2"/>
      </c>
      <c r="I64" s="115" t="str">
        <f>IF(F64="DQ","0,00%",IF(F64="","0,00%",IF(F64="DNF","0,00%",LOOKUP(H64,Valeurs!$A$4:$A$43,Valeurs!$C$4:$C$43))))</f>
        <v>0,00%</v>
      </c>
      <c r="J64" s="116">
        <f>IF(F64="DQ","0",IF(F64="","",IF(F64="DNF","0",LOOKUP(H64,Valeurs!$A$4:Valeurs!$A$43,Valeurs!$B$4:Valeurs!$B$43))))</f>
      </c>
    </row>
    <row r="65" spans="1:10" ht="12.75" hidden="1">
      <c r="A65" s="177" t="str">
        <f>'Ordre de passage'!C30</f>
        <v>CLUB 27</v>
      </c>
      <c r="B65" s="186" t="str">
        <f>'Ordre de passage'!D30</f>
        <v>Participant 27</v>
      </c>
      <c r="C65" s="181"/>
      <c r="D65" s="195"/>
      <c r="E65" s="195"/>
      <c r="F65" s="113">
        <f t="shared" si="3"/>
      </c>
      <c r="G65" s="101"/>
      <c r="H65" s="114">
        <f t="shared" si="2"/>
      </c>
      <c r="I65" s="115" t="str">
        <f>IF(F65="DQ","0,00%",IF(F65="","0,00%",IF(F65="DNF","0,00%",LOOKUP(H65,Valeurs!$A$4:$A$43,Valeurs!$C$4:$C$43))))</f>
        <v>0,00%</v>
      </c>
      <c r="J65" s="116">
        <f>IF(F65="DQ","0",IF(F65="","",IF(F65="DNF","0",LOOKUP(H65,Valeurs!$A$4:Valeurs!$A$43,Valeurs!$B$4:Valeurs!$B$43))))</f>
      </c>
    </row>
    <row r="66" spans="1:10" ht="12.75" hidden="1">
      <c r="A66" s="177" t="str">
        <f>'Ordre de passage'!C31</f>
        <v>CLUB 28</v>
      </c>
      <c r="B66" s="186" t="str">
        <f>'Ordre de passage'!D31</f>
        <v>Participant 28</v>
      </c>
      <c r="C66" s="181"/>
      <c r="D66" s="195"/>
      <c r="E66" s="195"/>
      <c r="F66" s="113">
        <f t="shared" si="3"/>
      </c>
      <c r="G66" s="101"/>
      <c r="H66" s="114">
        <f t="shared" si="2"/>
      </c>
      <c r="I66" s="115" t="str">
        <f>IF(F66="DQ","0,00%",IF(F66="","0,00%",IF(F66="DNF","0,00%",LOOKUP(H66,Valeurs!$A$4:$A$43,Valeurs!$C$4:$C$43))))</f>
        <v>0,00%</v>
      </c>
      <c r="J66" s="116">
        <f>IF(F66="DQ","0",IF(F66="","",IF(F66="DNF","0",LOOKUP(H66,Valeurs!$A$4:Valeurs!$A$43,Valeurs!$B$4:Valeurs!$B$43))))</f>
      </c>
    </row>
    <row r="67" spans="1:10" ht="12.75" hidden="1">
      <c r="A67" s="177" t="str">
        <f>'Ordre de passage'!C32</f>
        <v>CLUB 29</v>
      </c>
      <c r="B67" s="186" t="str">
        <f>'Ordre de passage'!D32</f>
        <v>Participant 29</v>
      </c>
      <c r="C67" s="181"/>
      <c r="D67" s="195"/>
      <c r="E67" s="195"/>
      <c r="F67" s="113">
        <f t="shared" si="3"/>
      </c>
      <c r="G67" s="101"/>
      <c r="H67" s="114">
        <f t="shared" si="2"/>
      </c>
      <c r="I67" s="115" t="str">
        <f>IF(F67="DQ","0,00%",IF(F67="","0,00%",IF(F67="DNF","0,00%",LOOKUP(H67,Valeurs!$A$4:$A$43,Valeurs!$C$4:$C$43))))</f>
        <v>0,00%</v>
      </c>
      <c r="J67" s="116">
        <f>IF(F67="DQ","0",IF(F67="","",IF(F67="DNF","0",LOOKUP(H67,Valeurs!$A$4:Valeurs!$A$43,Valeurs!$B$4:Valeurs!$B$43))))</f>
      </c>
    </row>
    <row r="68" spans="1:10" ht="13.5" hidden="1" thickBot="1">
      <c r="A68" s="178" t="str">
        <f>'Ordre de passage'!C33</f>
        <v>CLUB 30</v>
      </c>
      <c r="B68" s="187" t="str">
        <f>'Ordre de passage'!D33</f>
        <v>Participant 30</v>
      </c>
      <c r="C68" s="221"/>
      <c r="D68" s="197"/>
      <c r="E68" s="197"/>
      <c r="F68" s="120">
        <f t="shared" si="3"/>
      </c>
      <c r="G68" s="106"/>
      <c r="H68" s="126">
        <f t="shared" si="2"/>
      </c>
      <c r="I68" s="118" t="str">
        <f>IF(F68="DQ","0,00%",IF(F68="","0,00%",IF(F68="DNF","0,00%",LOOKUP(H68,Valeurs!$A$4:$A$43,Valeurs!$C$4:$C$43))))</f>
        <v>0,00%</v>
      </c>
      <c r="J68" s="119">
        <f>IF(F68="DQ","0",IF(F68="","",IF(F68="DNF","0",LOOKUP(H68,Valeurs!$A$4:Valeurs!$A$43,Valeurs!$B$4:Valeurs!$B$43))))</f>
      </c>
    </row>
    <row r="69" ht="13.5" thickBot="1"/>
    <row r="70" spans="1:10" ht="18">
      <c r="A70" s="453" t="s">
        <v>66</v>
      </c>
      <c r="B70" s="454"/>
      <c r="C70" s="454"/>
      <c r="D70" s="454"/>
      <c r="E70" s="454"/>
      <c r="F70" s="454"/>
      <c r="G70" s="454"/>
      <c r="H70" s="454"/>
      <c r="I70" s="454"/>
      <c r="J70" s="455"/>
    </row>
    <row r="71" spans="1:10" ht="27" thickBot="1">
      <c r="A71" s="444" t="s">
        <v>55</v>
      </c>
      <c r="B71" s="445"/>
      <c r="C71" s="445"/>
      <c r="D71" s="445"/>
      <c r="E71" s="445"/>
      <c r="F71" s="445"/>
      <c r="G71" s="445"/>
      <c r="H71" s="445"/>
      <c r="I71" s="445"/>
      <c r="J71" s="446"/>
    </row>
    <row r="72" spans="1:10" ht="26.25" thickBot="1">
      <c r="A72" s="102" t="s">
        <v>47</v>
      </c>
      <c r="B72" s="95" t="s">
        <v>51</v>
      </c>
      <c r="C72" s="96"/>
      <c r="D72" s="97" t="s">
        <v>48</v>
      </c>
      <c r="E72" s="95" t="s">
        <v>49</v>
      </c>
      <c r="F72" s="98" t="s">
        <v>50</v>
      </c>
      <c r="G72" s="96"/>
      <c r="H72" s="99" t="s">
        <v>9</v>
      </c>
      <c r="I72" s="100" t="s">
        <v>3</v>
      </c>
      <c r="J72" s="100" t="s">
        <v>44</v>
      </c>
    </row>
    <row r="73" spans="1:10" ht="12.75">
      <c r="A73" s="176" t="str">
        <f>'Ordre de passage'!C4</f>
        <v>Narval</v>
      </c>
      <c r="B73" s="185" t="str">
        <f>'Ordre de passage'!D4</f>
        <v>Gabrielle Diotte</v>
      </c>
      <c r="C73" s="180"/>
      <c r="D73" s="193">
        <v>0.0005106481481481481</v>
      </c>
      <c r="E73" s="193">
        <v>0.0005114583333333333</v>
      </c>
      <c r="F73" s="122">
        <f>IF(D73="DQ","DQ",IF(D73="DNF","DNF",IF(E73="DNF","DNF",IF(D73="","",IF(E73="DQ","DQ",IF(E73="","",AVERAGE(D73:E73)))))))</f>
        <v>0.0005110532407407407</v>
      </c>
      <c r="G73" s="121"/>
      <c r="H73" s="129">
        <f aca="true" t="shared" si="4" ref="H73:H102">IF(F73="DQ","DQ",IF(F73="","",IF(F73="DNF","DNF",RANK(F73,$F$73:$F$102,1))))</f>
        <v>2</v>
      </c>
      <c r="I73" s="124">
        <f>IF(F73="DQ","0,00%",IF(F73="","0,00%",IF(F73="DNF","0,00%",LOOKUP(H73,Valeurs!$A$4:$A$43,Valeurs!$C$4:$C$43))))</f>
        <v>0.045000000000000005</v>
      </c>
      <c r="J73" s="125">
        <f>IF(F73="DQ","0",IF(F73="","",IF(F73="DNF","0",LOOKUP(H73,Valeurs!$A$4:Valeurs!$A$43,Valeurs!$B$4:Valeurs!$B$43))))</f>
        <v>18</v>
      </c>
    </row>
    <row r="74" spans="1:10" ht="12.75">
      <c r="A74" s="177" t="str">
        <f>'Ordre de passage'!C5</f>
        <v>Narval</v>
      </c>
      <c r="B74" s="186" t="str">
        <f>'Ordre de passage'!D5</f>
        <v>Joëlle Gauthier-Drapeau</v>
      </c>
      <c r="C74" s="181"/>
      <c r="D74" s="194">
        <v>0.0006462962962962964</v>
      </c>
      <c r="E74" s="194">
        <v>0.0006502314814814816</v>
      </c>
      <c r="F74" s="113">
        <f aca="true" t="shared" si="5" ref="F74:F102">IF(D74="DQ","DQ",IF(D74="DNF","DNF",IF(E74="DNF","DNF",IF(D74="","",IF(E74="DQ","DQ",IF(E74="","",AVERAGE(D74:E74)))))))</f>
        <v>0.000648263888888889</v>
      </c>
      <c r="G74" s="101"/>
      <c r="H74" s="130">
        <f t="shared" si="4"/>
        <v>7</v>
      </c>
      <c r="I74" s="115">
        <f>IF(F74="DQ","0,00%",IF(F74="","0,00%",IF(F74="DNF","0,00%",LOOKUP(H74,Valeurs!$A$4:$A$43,Valeurs!$C$4:$C$43))))</f>
        <v>0.027500000000000004</v>
      </c>
      <c r="J74" s="116">
        <f>IF(F74="DQ","0",IF(F74="","",IF(F74="DNF","0",LOOKUP(H74,Valeurs!$A$4:Valeurs!$A$43,Valeurs!$B$4:Valeurs!$B$43))))</f>
        <v>11</v>
      </c>
    </row>
    <row r="75" spans="1:10" ht="12.75">
      <c r="A75" s="177" t="str">
        <f>'Ordre de passage'!C6</f>
        <v>SSSL</v>
      </c>
      <c r="B75" s="186" t="str">
        <f>'Ordre de passage'!D6</f>
        <v>Paula Sofia Loaiza</v>
      </c>
      <c r="C75" s="181"/>
      <c r="D75" s="195">
        <v>0.000583449074074074</v>
      </c>
      <c r="E75" s="196">
        <v>0.0005827546296296297</v>
      </c>
      <c r="F75" s="113">
        <f t="shared" si="5"/>
        <v>0.0005831018518518518</v>
      </c>
      <c r="G75" s="101"/>
      <c r="H75" s="130">
        <f t="shared" si="4"/>
        <v>5</v>
      </c>
      <c r="I75" s="115">
        <f>IF(F75="DQ","0,00%",IF(F75="","0,00%",IF(F75="DNF","0,00%",LOOKUP(H75,Valeurs!$A$4:$A$43,Valeurs!$C$4:$C$43))))</f>
        <v>0.0325</v>
      </c>
      <c r="J75" s="116">
        <f>IF(F75="DQ","0",IF(F75="","",IF(F75="DNF","0",LOOKUP(H75,Valeurs!$A$4:Valeurs!$A$43,Valeurs!$B$4:Valeurs!$B$43))))</f>
        <v>13</v>
      </c>
    </row>
    <row r="76" spans="1:10" ht="12.75">
      <c r="A76" s="177" t="str">
        <f>'Ordre de passage'!C7</f>
        <v>Narval</v>
      </c>
      <c r="B76" s="186" t="str">
        <f>'Ordre de passage'!D7</f>
        <v>Laura Vincent</v>
      </c>
      <c r="C76" s="181"/>
      <c r="D76" s="195">
        <v>0.0006236111111111111</v>
      </c>
      <c r="E76" s="195">
        <v>0.0006195601851851851</v>
      </c>
      <c r="F76" s="113">
        <f t="shared" si="5"/>
        <v>0.0006215856481481481</v>
      </c>
      <c r="G76" s="101"/>
      <c r="H76" s="130">
        <f t="shared" si="4"/>
        <v>6</v>
      </c>
      <c r="I76" s="115">
        <f>IF(F76="DQ","0,00%",IF(F76="","0,00%",IF(F76="DNF","0,00%",LOOKUP(H76,Valeurs!$A$4:$A$43,Valeurs!$C$4:$C$43))))</f>
        <v>0.03</v>
      </c>
      <c r="J76" s="116">
        <f>IF(F76="DQ","0",IF(F76="","",IF(F76="DNF","0",LOOKUP(H76,Valeurs!$A$4:Valeurs!$A$43,Valeurs!$B$4:Valeurs!$B$43))))</f>
        <v>12</v>
      </c>
    </row>
    <row r="77" spans="1:10" ht="12.75">
      <c r="A77" s="177" t="str">
        <f>'Ordre de passage'!C8</f>
        <v>CSRN</v>
      </c>
      <c r="B77" s="186" t="str">
        <f>'Ordre de passage'!D8</f>
        <v>Thomas Martin</v>
      </c>
      <c r="C77" s="181"/>
      <c r="D77" s="195">
        <v>0.0005005787037037037</v>
      </c>
      <c r="E77" s="195">
        <v>0.0005005787037037037</v>
      </c>
      <c r="F77" s="113">
        <f t="shared" si="5"/>
        <v>0.0005005787037037037</v>
      </c>
      <c r="G77" s="101"/>
      <c r="H77" s="130">
        <f t="shared" si="4"/>
        <v>1</v>
      </c>
      <c r="I77" s="115">
        <f>IF(F77="DQ","0,00%",IF(F77="","0,00%",IF(F77="DNF","0,00%",LOOKUP(H77,Valeurs!$A$4:$A$43,Valeurs!$C$4:$C$43))))</f>
        <v>0.05</v>
      </c>
      <c r="J77" s="116">
        <f>IF(F77="DQ","0",IF(F77="","",IF(F77="DNF","0",LOOKUP(H77,Valeurs!$A$4:Valeurs!$A$43,Valeurs!$B$4:Valeurs!$B$43))))</f>
        <v>20</v>
      </c>
    </row>
    <row r="78" spans="1:10" ht="12.75">
      <c r="A78" s="177" t="str">
        <f>'Ordre de passage'!C9</f>
        <v>Narval</v>
      </c>
      <c r="B78" s="186" t="str">
        <f>'Ordre de passage'!D9</f>
        <v>Léony Gobeil</v>
      </c>
      <c r="C78" s="181"/>
      <c r="D78" s="195">
        <v>0.0005131944444444445</v>
      </c>
      <c r="E78" s="195">
        <v>0.0005167824074074074</v>
      </c>
      <c r="F78" s="113">
        <f t="shared" si="5"/>
        <v>0.0005149884259259259</v>
      </c>
      <c r="G78" s="101"/>
      <c r="H78" s="130">
        <f t="shared" si="4"/>
        <v>3</v>
      </c>
      <c r="I78" s="115">
        <f>IF(F78="DQ","0,00%",IF(F78="","0,00%",IF(F78="DNF","0,00%",LOOKUP(H78,Valeurs!$A$4:$A$43,Valeurs!$C$4:$C$43))))</f>
        <v>0.04000000000000001</v>
      </c>
      <c r="J78" s="116">
        <f>IF(F78="DQ","0",IF(F78="","",IF(F78="DNF","0",LOOKUP(H78,Valeurs!$A$4:Valeurs!$A$43,Valeurs!$B$4:Valeurs!$B$43))))</f>
        <v>16</v>
      </c>
    </row>
    <row r="79" spans="1:10" ht="12.75">
      <c r="A79" s="177" t="str">
        <f>'Ordre de passage'!C10</f>
        <v>CAEM</v>
      </c>
      <c r="B79" s="186" t="str">
        <f>'Ordre de passage'!D10</f>
        <v>Ariane Saint-Denis</v>
      </c>
      <c r="C79" s="181"/>
      <c r="D79" s="196">
        <v>0.0005259259259259259</v>
      </c>
      <c r="E79" s="196">
        <v>0.000524074074074074</v>
      </c>
      <c r="F79" s="113">
        <f t="shared" si="5"/>
        <v>0.000525</v>
      </c>
      <c r="G79" s="101"/>
      <c r="H79" s="130">
        <f t="shared" si="4"/>
        <v>4</v>
      </c>
      <c r="I79" s="115">
        <f>IF(F79="DQ","0,00%",IF(F79="","0,00%",IF(F79="DNF","0,00%",LOOKUP(H79,Valeurs!$A$4:$A$43,Valeurs!$C$4:$C$43))))</f>
        <v>0.034999999999999996</v>
      </c>
      <c r="J79" s="116">
        <f>IF(F79="DQ","0",IF(F79="","",IF(F79="DNF","0",LOOKUP(H79,Valeurs!$A$4:Valeurs!$A$43,Valeurs!$B$4:Valeurs!$B$43))))</f>
        <v>14</v>
      </c>
    </row>
    <row r="80" spans="1:10" ht="12.75" hidden="1">
      <c r="A80" s="177" t="str">
        <f>'Ordre de passage'!C11</f>
        <v>CLUB 8</v>
      </c>
      <c r="B80" s="186" t="str">
        <f>'Ordre de passage'!D11</f>
        <v>Participant 8</v>
      </c>
      <c r="C80" s="181"/>
      <c r="D80" s="195"/>
      <c r="E80" s="195"/>
      <c r="F80" s="113">
        <f t="shared" si="5"/>
      </c>
      <c r="G80" s="101"/>
      <c r="H80" s="130">
        <f t="shared" si="4"/>
      </c>
      <c r="I80" s="115" t="str">
        <f>IF(F80="DQ","0,00%",IF(F80="","0,00%",IF(F80="DNF","0,00%",LOOKUP(H80,Valeurs!$A$4:$A$43,Valeurs!$C$4:$C$43))))</f>
        <v>0,00%</v>
      </c>
      <c r="J80" s="116">
        <f>IF(F80="DQ","0",IF(F80="","",IF(F80="DNF","0",LOOKUP(H80,Valeurs!$A$4:Valeurs!$A$43,Valeurs!$B$4:Valeurs!$B$43))))</f>
      </c>
    </row>
    <row r="81" spans="1:10" ht="12.75" hidden="1">
      <c r="A81" s="177" t="str">
        <f>'Ordre de passage'!C12</f>
        <v>CLUB 9</v>
      </c>
      <c r="B81" s="186" t="str">
        <f>'Ordre de passage'!D12</f>
        <v>Participant 9</v>
      </c>
      <c r="C81" s="181"/>
      <c r="D81" s="195"/>
      <c r="E81" s="195"/>
      <c r="F81" s="113">
        <f t="shared" si="5"/>
      </c>
      <c r="G81" s="101"/>
      <c r="H81" s="130">
        <f t="shared" si="4"/>
      </c>
      <c r="I81" s="115" t="str">
        <f>IF(F81="DQ","0,00%",IF(F81="","0,00%",IF(F81="DNF","0,00%",LOOKUP(H81,Valeurs!$A$4:$A$43,Valeurs!$C$4:$C$43))))</f>
        <v>0,00%</v>
      </c>
      <c r="J81" s="116">
        <f>IF(F81="DQ","0",IF(F81="","",IF(F81="DNF","0",LOOKUP(H81,Valeurs!$A$4:Valeurs!$A$43,Valeurs!$B$4:Valeurs!$B$43))))</f>
      </c>
    </row>
    <row r="82" spans="1:10" ht="12.75" hidden="1">
      <c r="A82" s="177" t="str">
        <f>'Ordre de passage'!C13</f>
        <v>CLUB 10</v>
      </c>
      <c r="B82" s="186" t="str">
        <f>'Ordre de passage'!D13</f>
        <v>Participant 10</v>
      </c>
      <c r="C82" s="181"/>
      <c r="D82" s="196"/>
      <c r="E82" s="196"/>
      <c r="F82" s="113">
        <f t="shared" si="5"/>
      </c>
      <c r="G82" s="101"/>
      <c r="H82" s="130">
        <f t="shared" si="4"/>
      </c>
      <c r="I82" s="115" t="str">
        <f>IF(F82="DQ","0,00%",IF(F82="","0,00%",IF(F82="DNF","0,00%",LOOKUP(H82,Valeurs!$A$4:$A$43,Valeurs!$C$4:$C$43))))</f>
        <v>0,00%</v>
      </c>
      <c r="J82" s="116">
        <f>IF(F82="DQ","0",IF(F82="","",IF(F82="DNF","0",LOOKUP(H82,Valeurs!$A$4:Valeurs!$A$43,Valeurs!$B$4:Valeurs!$B$43))))</f>
      </c>
    </row>
    <row r="83" spans="1:10" ht="12.75" hidden="1">
      <c r="A83" s="177" t="str">
        <f>'Ordre de passage'!C14</f>
        <v>CLUB 11</v>
      </c>
      <c r="B83" s="186" t="str">
        <f>'Ordre de passage'!D14</f>
        <v>Participant 11</v>
      </c>
      <c r="C83" s="181"/>
      <c r="D83" s="196"/>
      <c r="E83" s="195"/>
      <c r="F83" s="113">
        <f t="shared" si="5"/>
      </c>
      <c r="G83" s="101"/>
      <c r="H83" s="130">
        <f t="shared" si="4"/>
      </c>
      <c r="I83" s="115" t="str">
        <f>IF(F83="DQ","0,00%",IF(F83="","0,00%",IF(F83="DNF","0,00%",LOOKUP(H83,Valeurs!$A$4:$A$43,Valeurs!$C$4:$C$43))))</f>
        <v>0,00%</v>
      </c>
      <c r="J83" s="116">
        <f>IF(F83="DQ","0",IF(F83="","",IF(F83="DNF","0",LOOKUP(H83,Valeurs!$A$4:Valeurs!$A$43,Valeurs!$B$4:Valeurs!$B$43))))</f>
      </c>
    </row>
    <row r="84" spans="1:10" ht="12.75" hidden="1">
      <c r="A84" s="177" t="str">
        <f>'Ordre de passage'!C15</f>
        <v>CLUB 12</v>
      </c>
      <c r="B84" s="186" t="str">
        <f>'Ordre de passage'!D15</f>
        <v>Participant 12</v>
      </c>
      <c r="C84" s="181"/>
      <c r="D84" s="196"/>
      <c r="E84" s="195"/>
      <c r="F84" s="113">
        <f t="shared" si="5"/>
      </c>
      <c r="G84" s="101"/>
      <c r="H84" s="130">
        <f t="shared" si="4"/>
      </c>
      <c r="I84" s="115" t="str">
        <f>IF(F84="DQ","0,00%",IF(F84="","0,00%",IF(F84="DNF","0,00%",LOOKUP(H84,Valeurs!$A$4:$A$43,Valeurs!$C$4:$C$43))))</f>
        <v>0,00%</v>
      </c>
      <c r="J84" s="116">
        <f>IF(F84="DQ","0",IF(F84="","",IF(F84="DNF","0",LOOKUP(H84,Valeurs!$A$4:Valeurs!$A$43,Valeurs!$B$4:Valeurs!$B$43))))</f>
      </c>
    </row>
    <row r="85" spans="1:10" ht="12.75" hidden="1">
      <c r="A85" s="177" t="str">
        <f>'Ordre de passage'!C16</f>
        <v>CLUB 13</v>
      </c>
      <c r="B85" s="186" t="str">
        <f>'Ordre de passage'!D16</f>
        <v>Participant 13</v>
      </c>
      <c r="C85" s="181"/>
      <c r="D85" s="196"/>
      <c r="E85" s="196"/>
      <c r="F85" s="113">
        <f t="shared" si="5"/>
      </c>
      <c r="G85" s="101"/>
      <c r="H85" s="130">
        <f t="shared" si="4"/>
      </c>
      <c r="I85" s="115" t="str">
        <f>IF(F85="DQ","0,00%",IF(F85="","0,00%",IF(F85="DNF","0,00%",LOOKUP(H85,Valeurs!$A$4:$A$43,Valeurs!$C$4:$C$43))))</f>
        <v>0,00%</v>
      </c>
      <c r="J85" s="116">
        <f>IF(F85="DQ","0",IF(F85="","",IF(F85="DNF","0",LOOKUP(H85,Valeurs!$A$4:Valeurs!$A$43,Valeurs!$B$4:Valeurs!$B$43))))</f>
      </c>
    </row>
    <row r="86" spans="1:10" ht="12.75" hidden="1">
      <c r="A86" s="177" t="str">
        <f>'Ordre de passage'!C17</f>
        <v>CLUB 14</v>
      </c>
      <c r="B86" s="186" t="str">
        <f>'Ordre de passage'!D17</f>
        <v>Participant 14</v>
      </c>
      <c r="C86" s="181"/>
      <c r="D86" s="196"/>
      <c r="E86" s="196"/>
      <c r="F86" s="113">
        <f t="shared" si="5"/>
      </c>
      <c r="G86" s="101"/>
      <c r="H86" s="130">
        <f t="shared" si="4"/>
      </c>
      <c r="I86" s="115" t="str">
        <f>IF(F86="DQ","0,00%",IF(F86="","0,00%",IF(F86="DNF","0,00%",LOOKUP(H86,Valeurs!$A$4:$A$43,Valeurs!$C$4:$C$43))))</f>
        <v>0,00%</v>
      </c>
      <c r="J86" s="116">
        <f>IF(F86="DQ","0",IF(F86="","",IF(F86="DNF","0",LOOKUP(H86,Valeurs!$A$4:Valeurs!$A$43,Valeurs!$B$4:Valeurs!$B$43))))</f>
      </c>
    </row>
    <row r="87" spans="1:10" ht="12.75" hidden="1">
      <c r="A87" s="177" t="str">
        <f>'Ordre de passage'!C18</f>
        <v>CLUB 15</v>
      </c>
      <c r="B87" s="186" t="str">
        <f>'Ordre de passage'!D18</f>
        <v>Participant 15</v>
      </c>
      <c r="C87" s="181"/>
      <c r="D87" s="195"/>
      <c r="E87" s="195"/>
      <c r="F87" s="113">
        <f t="shared" si="5"/>
      </c>
      <c r="G87" s="101"/>
      <c r="H87" s="130">
        <f t="shared" si="4"/>
      </c>
      <c r="I87" s="115" t="str">
        <f>IF(F87="DQ","0,00%",IF(F87="","0,00%",IF(F87="DNF","0,00%",LOOKUP(H87,Valeurs!$A$4:$A$43,Valeurs!$C$4:$C$43))))</f>
        <v>0,00%</v>
      </c>
      <c r="J87" s="116">
        <f>IF(F87="DQ","0",IF(F87="","",IF(F87="DNF","0",LOOKUP(H87,Valeurs!$A$4:Valeurs!$A$43,Valeurs!$B$4:Valeurs!$B$43))))</f>
      </c>
    </row>
    <row r="88" spans="1:10" ht="12.75" hidden="1">
      <c r="A88" s="177" t="str">
        <f>'Ordre de passage'!C19</f>
        <v>CLUB 16</v>
      </c>
      <c r="B88" s="186" t="str">
        <f>'Ordre de passage'!D19</f>
        <v>Participant 16</v>
      </c>
      <c r="C88" s="181"/>
      <c r="D88" s="196"/>
      <c r="E88" s="196"/>
      <c r="F88" s="113">
        <f t="shared" si="5"/>
      </c>
      <c r="G88" s="101"/>
      <c r="H88" s="130">
        <f t="shared" si="4"/>
      </c>
      <c r="I88" s="115" t="str">
        <f>IF(F88="DQ","0,00%",IF(F88="","0,00%",IF(F88="DNF","0,00%",LOOKUP(H88,Valeurs!$A$4:$A$43,Valeurs!$C$4:$C$43))))</f>
        <v>0,00%</v>
      </c>
      <c r="J88" s="116">
        <f>IF(F88="DQ","0",IF(F88="","",IF(F88="DNF","0",LOOKUP(H88,Valeurs!$A$4:Valeurs!$A$43,Valeurs!$B$4:Valeurs!$B$43))))</f>
      </c>
    </row>
    <row r="89" spans="1:10" ht="12.75" hidden="1">
      <c r="A89" s="177" t="str">
        <f>'Ordre de passage'!C20</f>
        <v>CLUB 17</v>
      </c>
      <c r="B89" s="186" t="str">
        <f>'Ordre de passage'!D20</f>
        <v>Participant 17</v>
      </c>
      <c r="C89" s="181"/>
      <c r="D89" s="195"/>
      <c r="E89" s="195"/>
      <c r="F89" s="113">
        <f t="shared" si="5"/>
      </c>
      <c r="G89" s="101"/>
      <c r="H89" s="130">
        <f t="shared" si="4"/>
      </c>
      <c r="I89" s="115" t="str">
        <f>IF(F89="DQ","0,00%",IF(F89="","0,00%",IF(F89="DNF","0,00%",LOOKUP(H89,Valeurs!$A$4:$A$43,Valeurs!$C$4:$C$43))))</f>
        <v>0,00%</v>
      </c>
      <c r="J89" s="116">
        <f>IF(F89="DQ","0",IF(F89="","",IF(F89="DNF","0",LOOKUP(H89,Valeurs!$A$4:Valeurs!$A$43,Valeurs!$B$4:Valeurs!$B$43))))</f>
      </c>
    </row>
    <row r="90" spans="1:10" ht="12.75" hidden="1">
      <c r="A90" s="177" t="str">
        <f>'Ordre de passage'!C21</f>
        <v>CLUB 18</v>
      </c>
      <c r="B90" s="186" t="str">
        <f>'Ordre de passage'!D21</f>
        <v>Participant 18</v>
      </c>
      <c r="C90" s="181"/>
      <c r="D90" s="195"/>
      <c r="E90" s="195"/>
      <c r="F90" s="113">
        <f t="shared" si="5"/>
      </c>
      <c r="G90" s="101"/>
      <c r="H90" s="130">
        <f t="shared" si="4"/>
      </c>
      <c r="I90" s="115" t="str">
        <f>IF(F90="DQ","0,00%",IF(F90="","0,00%",IF(F90="DNF","0,00%",LOOKUP(H90,Valeurs!$A$4:$A$43,Valeurs!$C$4:$C$43))))</f>
        <v>0,00%</v>
      </c>
      <c r="J90" s="116">
        <f>IF(F90="DQ","0",IF(F90="","",IF(F90="DNF","0",LOOKUP(H90,Valeurs!$A$4:Valeurs!$A$43,Valeurs!$B$4:Valeurs!$B$43))))</f>
      </c>
    </row>
    <row r="91" spans="1:10" ht="12.75" hidden="1">
      <c r="A91" s="177" t="str">
        <f>'Ordre de passage'!C22</f>
        <v>CLUB 19</v>
      </c>
      <c r="B91" s="186" t="str">
        <f>'Ordre de passage'!D22</f>
        <v>Participant 19</v>
      </c>
      <c r="C91" s="181"/>
      <c r="D91" s="195"/>
      <c r="E91" s="195"/>
      <c r="F91" s="113">
        <f t="shared" si="5"/>
      </c>
      <c r="G91" s="101"/>
      <c r="H91" s="130">
        <f t="shared" si="4"/>
      </c>
      <c r="I91" s="115" t="str">
        <f>IF(F91="DQ","0,00%",IF(F91="","0,00%",IF(F91="DNF","0,00%",LOOKUP(H91,Valeurs!$A$4:$A$43,Valeurs!$C$4:$C$43))))</f>
        <v>0,00%</v>
      </c>
      <c r="J91" s="116">
        <f>IF(F91="DQ","0",IF(F91="","",IF(F91="DNF","0",LOOKUP(H91,Valeurs!$A$4:Valeurs!$A$43,Valeurs!$B$4:Valeurs!$B$43))))</f>
      </c>
    </row>
    <row r="92" spans="1:10" ht="12.75" hidden="1">
      <c r="A92" s="177" t="str">
        <f>'Ordre de passage'!C23</f>
        <v>CLUB 20</v>
      </c>
      <c r="B92" s="186" t="str">
        <f>'Ordre de passage'!D23</f>
        <v>Participant 20</v>
      </c>
      <c r="C92" s="181"/>
      <c r="D92" s="195"/>
      <c r="E92" s="195"/>
      <c r="F92" s="113">
        <f t="shared" si="5"/>
      </c>
      <c r="G92" s="101"/>
      <c r="H92" s="130">
        <f t="shared" si="4"/>
      </c>
      <c r="I92" s="115" t="str">
        <f>IF(F92="DQ","0,00%",IF(F92="","0,00%",IF(F92="DNF","0,00%",LOOKUP(H92,Valeurs!$A$4:$A$43,Valeurs!$C$4:$C$43))))</f>
        <v>0,00%</v>
      </c>
      <c r="J92" s="116">
        <f>IF(F92="DQ","0",IF(F92="","",IF(F92="DNF","0",LOOKUP(H92,Valeurs!$A$4:Valeurs!$A$43,Valeurs!$B$4:Valeurs!$B$43))))</f>
      </c>
    </row>
    <row r="93" spans="1:10" ht="12.75" hidden="1">
      <c r="A93" s="177" t="str">
        <f>'Ordre de passage'!C24</f>
        <v>CLUB 21</v>
      </c>
      <c r="B93" s="186" t="str">
        <f>'Ordre de passage'!D24</f>
        <v>Participant 21</v>
      </c>
      <c r="C93" s="181"/>
      <c r="D93" s="195"/>
      <c r="E93" s="195"/>
      <c r="F93" s="113">
        <f t="shared" si="5"/>
      </c>
      <c r="G93" s="101"/>
      <c r="H93" s="130">
        <f t="shared" si="4"/>
      </c>
      <c r="I93" s="115" t="str">
        <f>IF(F93="DQ","0,00%",IF(F93="","0,00%",IF(F93="DNF","0,00%",LOOKUP(H93,Valeurs!$A$4:$A$43,Valeurs!$C$4:$C$43))))</f>
        <v>0,00%</v>
      </c>
      <c r="J93" s="116">
        <f>IF(F93="DQ","0",IF(F93="","",IF(F93="DNF","0",LOOKUP(H93,Valeurs!$A$4:Valeurs!$A$43,Valeurs!$B$4:Valeurs!$B$43))))</f>
      </c>
    </row>
    <row r="94" spans="1:10" ht="12.75" hidden="1">
      <c r="A94" s="177" t="str">
        <f>'Ordre de passage'!C25</f>
        <v>CLUB 22</v>
      </c>
      <c r="B94" s="186" t="str">
        <f>'Ordre de passage'!D25</f>
        <v>Participant 22</v>
      </c>
      <c r="C94" s="181"/>
      <c r="D94" s="195"/>
      <c r="E94" s="195"/>
      <c r="F94" s="113">
        <f t="shared" si="5"/>
      </c>
      <c r="G94" s="101"/>
      <c r="H94" s="130">
        <f t="shared" si="4"/>
      </c>
      <c r="I94" s="115" t="str">
        <f>IF(F94="DQ","0,00%",IF(F94="","0,00%",IF(F94="DNF","0,00%",LOOKUP(H94,Valeurs!$A$4:$A$43,Valeurs!$C$4:$C$43))))</f>
        <v>0,00%</v>
      </c>
      <c r="J94" s="116">
        <f>IF(F94="DQ","0",IF(F94="","",IF(F94="DNF","0",LOOKUP(H94,Valeurs!$A$4:Valeurs!$A$43,Valeurs!$B$4:Valeurs!$B$43))))</f>
      </c>
    </row>
    <row r="95" spans="1:10" ht="12.75" hidden="1">
      <c r="A95" s="177" t="str">
        <f>'Ordre de passage'!C26</f>
        <v>CLUB 23</v>
      </c>
      <c r="B95" s="186" t="str">
        <f>'Ordre de passage'!D26</f>
        <v>Participant 23</v>
      </c>
      <c r="C95" s="181"/>
      <c r="D95" s="195"/>
      <c r="E95" s="195"/>
      <c r="F95" s="113">
        <f t="shared" si="5"/>
      </c>
      <c r="G95" s="101"/>
      <c r="H95" s="130">
        <f t="shared" si="4"/>
      </c>
      <c r="I95" s="115" t="str">
        <f>IF(F95="DQ","0,00%",IF(F95="","0,00%",IF(F95="DNF","0,00%",LOOKUP(H95,Valeurs!$A$4:$A$43,Valeurs!$C$4:$C$43))))</f>
        <v>0,00%</v>
      </c>
      <c r="J95" s="116">
        <f>IF(F95="DQ","0",IF(F95="","",IF(F95="DNF","0",LOOKUP(H95,Valeurs!$A$4:Valeurs!$A$43,Valeurs!$B$4:Valeurs!$B$43))))</f>
      </c>
    </row>
    <row r="96" spans="1:10" ht="12.75" hidden="1">
      <c r="A96" s="177" t="str">
        <f>'Ordre de passage'!C27</f>
        <v>CLUB 24</v>
      </c>
      <c r="B96" s="186" t="str">
        <f>'Ordre de passage'!D27</f>
        <v>Participant 24</v>
      </c>
      <c r="C96" s="181"/>
      <c r="D96" s="195"/>
      <c r="E96" s="195"/>
      <c r="F96" s="113">
        <f t="shared" si="5"/>
      </c>
      <c r="G96" s="101"/>
      <c r="H96" s="130">
        <f t="shared" si="4"/>
      </c>
      <c r="I96" s="115" t="str">
        <f>IF(F96="DQ","0,00%",IF(F96="","0,00%",IF(F96="DNF","0,00%",LOOKUP(H96,Valeurs!$A$4:$A$43,Valeurs!$C$4:$C$43))))</f>
        <v>0,00%</v>
      </c>
      <c r="J96" s="116">
        <f>IF(F96="DQ","0",IF(F96="","",IF(F96="DNF","0",LOOKUP(H96,Valeurs!$A$4:Valeurs!$A$43,Valeurs!$B$4:Valeurs!$B$43))))</f>
      </c>
    </row>
    <row r="97" spans="1:10" ht="12.75" hidden="1">
      <c r="A97" s="177" t="str">
        <f>'Ordre de passage'!C28</f>
        <v>CLUB 25</v>
      </c>
      <c r="B97" s="186" t="str">
        <f>'Ordre de passage'!D28</f>
        <v>Participant 25</v>
      </c>
      <c r="C97" s="181"/>
      <c r="D97" s="195"/>
      <c r="E97" s="195"/>
      <c r="F97" s="113">
        <f t="shared" si="5"/>
      </c>
      <c r="G97" s="101"/>
      <c r="H97" s="130">
        <f t="shared" si="4"/>
      </c>
      <c r="I97" s="115" t="str">
        <f>IF(F97="DQ","0,00%",IF(F97="","0,00%",IF(F97="DNF","0,00%",LOOKUP(H97,Valeurs!$A$4:$A$43,Valeurs!$C$4:$C$43))))</f>
        <v>0,00%</v>
      </c>
      <c r="J97" s="116">
        <f>IF(F97="DQ","0",IF(F97="","",IF(F97="DNF","0",LOOKUP(H97,Valeurs!$A$4:Valeurs!$A$43,Valeurs!$B$4:Valeurs!$B$43))))</f>
      </c>
    </row>
    <row r="98" spans="1:10" ht="12.75" hidden="1">
      <c r="A98" s="177" t="str">
        <f>'Ordre de passage'!C29</f>
        <v>CLUB 26</v>
      </c>
      <c r="B98" s="186" t="str">
        <f>'Ordre de passage'!D29</f>
        <v>Participant 26</v>
      </c>
      <c r="C98" s="181"/>
      <c r="D98" s="195"/>
      <c r="E98" s="195"/>
      <c r="F98" s="113">
        <f t="shared" si="5"/>
      </c>
      <c r="G98" s="101"/>
      <c r="H98" s="130">
        <f t="shared" si="4"/>
      </c>
      <c r="I98" s="115" t="str">
        <f>IF(F98="DQ","0,00%",IF(F98="","0,00%",IF(F98="DNF","0,00%",LOOKUP(H98,Valeurs!$A$4:$A$43,Valeurs!$C$4:$C$43))))</f>
        <v>0,00%</v>
      </c>
      <c r="J98" s="116">
        <f>IF(F98="DQ","0",IF(F98="","",IF(F98="DNF","0",LOOKUP(H98,Valeurs!$A$4:Valeurs!$A$43,Valeurs!$B$4:Valeurs!$B$43))))</f>
      </c>
    </row>
    <row r="99" spans="1:10" ht="12.75" hidden="1">
      <c r="A99" s="177" t="str">
        <f>'Ordre de passage'!C30</f>
        <v>CLUB 27</v>
      </c>
      <c r="B99" s="186" t="str">
        <f>'Ordre de passage'!D30</f>
        <v>Participant 27</v>
      </c>
      <c r="C99" s="181"/>
      <c r="D99" s="195"/>
      <c r="E99" s="195"/>
      <c r="F99" s="113">
        <f t="shared" si="5"/>
      </c>
      <c r="G99" s="101"/>
      <c r="H99" s="130">
        <f t="shared" si="4"/>
      </c>
      <c r="I99" s="115" t="str">
        <f>IF(F99="DQ","0,00%",IF(F99="","0,00%",IF(F99="DNF","0,00%",LOOKUP(H99,Valeurs!$A$4:$A$43,Valeurs!$C$4:$C$43))))</f>
        <v>0,00%</v>
      </c>
      <c r="J99" s="116">
        <f>IF(F99="DQ","0",IF(F99="","",IF(F99="DNF","0",LOOKUP(H99,Valeurs!$A$4:Valeurs!$A$43,Valeurs!$B$4:Valeurs!$B$43))))</f>
      </c>
    </row>
    <row r="100" spans="1:10" ht="12.75" hidden="1">
      <c r="A100" s="177" t="str">
        <f>'Ordre de passage'!C31</f>
        <v>CLUB 28</v>
      </c>
      <c r="B100" s="186" t="str">
        <f>'Ordre de passage'!D31</f>
        <v>Participant 28</v>
      </c>
      <c r="C100" s="181"/>
      <c r="D100" s="195"/>
      <c r="E100" s="195"/>
      <c r="F100" s="113">
        <f t="shared" si="5"/>
      </c>
      <c r="G100" s="101"/>
      <c r="H100" s="130">
        <f t="shared" si="4"/>
      </c>
      <c r="I100" s="115" t="str">
        <f>IF(F100="DQ","0,00%",IF(F100="","0,00%",IF(F100="DNF","0,00%",LOOKUP(H100,Valeurs!$A$4:$A$43,Valeurs!$C$4:$C$43))))</f>
        <v>0,00%</v>
      </c>
      <c r="J100" s="116">
        <f>IF(F100="DQ","0",IF(F100="","",IF(F100="DNF","0",LOOKUP(H100,Valeurs!$A$4:Valeurs!$A$43,Valeurs!$B$4:Valeurs!$B$43))))</f>
      </c>
    </row>
    <row r="101" spans="1:15" ht="12.75" hidden="1">
      <c r="A101" s="177" t="str">
        <f>'Ordre de passage'!C32</f>
        <v>CLUB 29</v>
      </c>
      <c r="B101" s="186" t="str">
        <f>'Ordre de passage'!D32</f>
        <v>Participant 29</v>
      </c>
      <c r="C101" s="181"/>
      <c r="D101" s="195"/>
      <c r="E101" s="195"/>
      <c r="F101" s="113">
        <f t="shared" si="5"/>
      </c>
      <c r="G101" s="101"/>
      <c r="H101" s="130">
        <f t="shared" si="4"/>
      </c>
      <c r="I101" s="115" t="str">
        <f>IF(F101="DQ","0,00%",IF(F101="","0,00%",IF(F101="DNF","0,00%",LOOKUP(H101,Valeurs!$A$4:$A$43,Valeurs!$C$4:$C$43))))</f>
        <v>0,00%</v>
      </c>
      <c r="J101" s="116">
        <f>IF(F101="DQ","0",IF(F101="","",IF(F101="DNF","0",LOOKUP(H101,Valeurs!$A$4:Valeurs!$A$43,Valeurs!$B$4:Valeurs!$B$43))))</f>
      </c>
      <c r="O101" s="107" t="s">
        <v>62</v>
      </c>
    </row>
    <row r="102" spans="1:10" ht="13.5" hidden="1" thickBot="1">
      <c r="A102" s="178" t="str">
        <f>'Ordre de passage'!C33</f>
        <v>CLUB 30</v>
      </c>
      <c r="B102" s="187" t="str">
        <f>'Ordre de passage'!D33</f>
        <v>Participant 30</v>
      </c>
      <c r="C102" s="221"/>
      <c r="D102" s="197"/>
      <c r="E102" s="197"/>
      <c r="F102" s="120">
        <f t="shared" si="5"/>
      </c>
      <c r="G102" s="106"/>
      <c r="H102" s="131">
        <f t="shared" si="4"/>
      </c>
      <c r="I102" s="118" t="str">
        <f>IF(F102="DQ","0,00%",IF(F102="","0,00%",IF(F102="DNF","0,00%",LOOKUP(H102,Valeurs!$A$4:$A$43,Valeurs!$C$4:$C$43))))</f>
        <v>0,00%</v>
      </c>
      <c r="J102" s="119">
        <f>IF(F102="DQ","0",IF(F102="","",IF(F102="DNF","0",LOOKUP(H102,Valeurs!$A$4:Valeurs!$A$43,Valeurs!$B$4:Valeurs!$B$43))))</f>
      </c>
    </row>
    <row r="103" ht="13.5" thickBot="1"/>
    <row r="104" spans="1:20" ht="18">
      <c r="A104" s="456" t="s">
        <v>67</v>
      </c>
      <c r="B104" s="457"/>
      <c r="C104" s="457"/>
      <c r="D104" s="457"/>
      <c r="E104" s="457"/>
      <c r="F104" s="457"/>
      <c r="G104" s="457"/>
      <c r="H104" s="457"/>
      <c r="I104" s="457"/>
      <c r="J104" s="457"/>
      <c r="K104" s="457"/>
      <c r="L104" s="457"/>
      <c r="M104" s="457"/>
      <c r="N104" s="457"/>
      <c r="O104" s="457"/>
      <c r="P104" s="457"/>
      <c r="Q104" s="457"/>
      <c r="R104" s="457"/>
      <c r="S104" s="457"/>
      <c r="T104" s="458"/>
    </row>
    <row r="105" spans="1:20" ht="27" thickBot="1">
      <c r="A105" s="447" t="s">
        <v>57</v>
      </c>
      <c r="B105" s="448"/>
      <c r="C105" s="448"/>
      <c r="D105" s="448"/>
      <c r="E105" s="448"/>
      <c r="F105" s="448"/>
      <c r="G105" s="448"/>
      <c r="H105" s="448"/>
      <c r="I105" s="448"/>
      <c r="J105" s="448"/>
      <c r="K105" s="448"/>
      <c r="L105" s="448"/>
      <c r="M105" s="448"/>
      <c r="N105" s="448"/>
      <c r="O105" s="448"/>
      <c r="P105" s="448"/>
      <c r="Q105" s="448"/>
      <c r="R105" s="448"/>
      <c r="S105" s="448"/>
      <c r="T105" s="449"/>
    </row>
    <row r="106" spans="1:20" ht="16.5" thickBot="1">
      <c r="A106" s="437" t="s">
        <v>47</v>
      </c>
      <c r="B106" s="437" t="s">
        <v>51</v>
      </c>
      <c r="C106" s="439"/>
      <c r="D106" s="437" t="s">
        <v>9</v>
      </c>
      <c r="E106" s="437" t="s">
        <v>44</v>
      </c>
      <c r="F106" s="437" t="s">
        <v>3</v>
      </c>
      <c r="G106" s="461"/>
      <c r="H106" s="233" t="s">
        <v>1</v>
      </c>
      <c r="I106" s="452" t="s">
        <v>183</v>
      </c>
      <c r="J106" s="452"/>
      <c r="K106" s="452" t="s">
        <v>184</v>
      </c>
      <c r="L106" s="452"/>
      <c r="M106" s="452" t="s">
        <v>185</v>
      </c>
      <c r="N106" s="452"/>
      <c r="O106" s="452" t="s">
        <v>194</v>
      </c>
      <c r="P106" s="452"/>
      <c r="Q106" s="452" t="s">
        <v>195</v>
      </c>
      <c r="R106" s="452"/>
      <c r="S106" s="441" t="s">
        <v>14</v>
      </c>
      <c r="T106" s="441"/>
    </row>
    <row r="107" spans="1:20" ht="13.5" thickBot="1">
      <c r="A107" s="438"/>
      <c r="B107" s="438"/>
      <c r="C107" s="440"/>
      <c r="D107" s="438"/>
      <c r="E107" s="438"/>
      <c r="F107" s="438"/>
      <c r="G107" s="462"/>
      <c r="H107" s="233">
        <f>SUM(I107,K107,M107,O107,Q10,S107,Q107)</f>
        <v>398.5</v>
      </c>
      <c r="I107" s="205">
        <v>87.5</v>
      </c>
      <c r="J107" s="108" t="s">
        <v>9</v>
      </c>
      <c r="K107" s="205">
        <v>58.5</v>
      </c>
      <c r="L107" s="108" t="s">
        <v>9</v>
      </c>
      <c r="M107" s="205">
        <v>64.5</v>
      </c>
      <c r="N107" s="108" t="s">
        <v>9</v>
      </c>
      <c r="O107" s="205">
        <v>72</v>
      </c>
      <c r="P107" s="108" t="s">
        <v>9</v>
      </c>
      <c r="Q107" s="205">
        <v>66</v>
      </c>
      <c r="R107" s="108" t="s">
        <v>9</v>
      </c>
      <c r="S107" s="205">
        <v>50</v>
      </c>
      <c r="T107" s="108" t="s">
        <v>9</v>
      </c>
    </row>
    <row r="108" spans="1:20" ht="12.75">
      <c r="A108" s="188" t="str">
        <f>'Ordre de passage'!C4</f>
        <v>Narval</v>
      </c>
      <c r="B108" s="391" t="str">
        <f>'Ordre de passage'!D4</f>
        <v>Gabrielle Diotte</v>
      </c>
      <c r="C108" s="112"/>
      <c r="D108" s="175">
        <f>IF(H108="","",RANK(H108,$H$108:$H$137))</f>
        <v>7</v>
      </c>
      <c r="E108" s="132">
        <f>IF(H108="","",LOOKUP(D108,Valeurs!$D$4:Valeurs!$D$43,Valeurs!$E$4:Valeurs!$E$43))</f>
        <v>11</v>
      </c>
      <c r="F108" s="133">
        <f>IF(D108="","0,00%",LOOKUP(D108,Valeurs!$D$4:$D$43,Valeurs!$F$4:$F$43))</f>
        <v>0.11000000000000001</v>
      </c>
      <c r="G108" s="225"/>
      <c r="H108" s="373">
        <f>IF(I108="","",SUM(I108,K108,M108,O108,S108,Q108))</f>
        <v>231.75</v>
      </c>
      <c r="I108" s="206">
        <v>50.75</v>
      </c>
      <c r="J108" s="171">
        <f aca="true" t="shared" si="6" ref="J108:J137">IF(I108="","",RANK(I108,$I$108:$I$137))</f>
        <v>7</v>
      </c>
      <c r="K108" s="206">
        <v>39</v>
      </c>
      <c r="L108" s="137">
        <f aca="true" t="shared" si="7" ref="L108:L137">IF(K108="","",RANK(K108,$K$108:$K$137))</f>
        <v>7</v>
      </c>
      <c r="M108" s="206">
        <v>34.5</v>
      </c>
      <c r="N108" s="137">
        <f aca="true" t="shared" si="8" ref="N108:N137">IF(M108="","",RANK(M108,$M$108:$M$137))</f>
        <v>7</v>
      </c>
      <c r="O108" s="206">
        <v>30</v>
      </c>
      <c r="P108" s="137">
        <f aca="true" t="shared" si="9" ref="P108:P137">IF(O108="","",RANK(O108,$O$108:$O$137))</f>
        <v>6</v>
      </c>
      <c r="Q108" s="206">
        <v>40.5</v>
      </c>
      <c r="R108" s="137">
        <f>IF(Q108="","",RANK(Q108,$Q$108:$Q$137))</f>
        <v>5</v>
      </c>
      <c r="S108" s="209">
        <v>37</v>
      </c>
      <c r="T108" s="134">
        <f>IF(S108="","",RANK(S108,$S$108:$S$137))</f>
        <v>4</v>
      </c>
    </row>
    <row r="109" spans="1:20" ht="12.75">
      <c r="A109" s="229" t="str">
        <f>'Ordre de passage'!C5</f>
        <v>Narval</v>
      </c>
      <c r="B109" s="392" t="str">
        <f>'Ordre de passage'!D5</f>
        <v>Joëlle Gauthier-Drapeau</v>
      </c>
      <c r="C109" s="110"/>
      <c r="D109" s="175">
        <f aca="true" t="shared" si="10" ref="D109:D137">IF(H109="","",RANK(H109,$H$108:$H$137))</f>
        <v>4</v>
      </c>
      <c r="E109" s="132">
        <f>IF(H109="","",LOOKUP(D109,Valeurs!$D$4:Valeurs!$D$43,Valeurs!$E$4:Valeurs!$E$43))</f>
        <v>14</v>
      </c>
      <c r="F109" s="133">
        <f>IF(D109="","0,00%",LOOKUP(D109,Valeurs!$D$4:$D$43,Valeurs!$F$4:$F$43))</f>
        <v>0.13999999999999999</v>
      </c>
      <c r="G109" s="225"/>
      <c r="H109" s="373">
        <f aca="true" t="shared" si="11" ref="H109:H114">IF(I109="","",SUM(I109,K109,M109,O109,S109,Q109))</f>
        <v>257.5</v>
      </c>
      <c r="I109" s="207">
        <v>52.5</v>
      </c>
      <c r="J109" s="172">
        <f t="shared" si="6"/>
        <v>6</v>
      </c>
      <c r="K109" s="207">
        <v>46.5</v>
      </c>
      <c r="L109" s="139">
        <f t="shared" si="7"/>
        <v>2</v>
      </c>
      <c r="M109" s="207">
        <v>42</v>
      </c>
      <c r="N109" s="139">
        <f t="shared" si="8"/>
        <v>3</v>
      </c>
      <c r="O109" s="207">
        <v>33</v>
      </c>
      <c r="P109" s="139">
        <f t="shared" si="9"/>
        <v>4</v>
      </c>
      <c r="Q109" s="207">
        <v>37.5</v>
      </c>
      <c r="R109" s="139">
        <f aca="true" t="shared" si="12" ref="R109:R137">IF(Q109="","",RANK(Q109,$Q$108:$Q$137))</f>
        <v>7</v>
      </c>
      <c r="S109" s="210">
        <v>46</v>
      </c>
      <c r="T109" s="134">
        <f aca="true" t="shared" si="13" ref="T109:T114">IF(S109="","",RANK(S109,$S$108:$S$137))</f>
        <v>1</v>
      </c>
    </row>
    <row r="110" spans="1:20" ht="12.75">
      <c r="A110" s="229" t="str">
        <f>'Ordre de passage'!C6</f>
        <v>SSSL</v>
      </c>
      <c r="B110" s="392" t="str">
        <f>'Ordre de passage'!D6</f>
        <v>Paula Sofia Loaiza</v>
      </c>
      <c r="C110" s="110"/>
      <c r="D110" s="175">
        <f t="shared" si="10"/>
        <v>5</v>
      </c>
      <c r="E110" s="132">
        <f>IF(H110="","",LOOKUP(D110,Valeurs!$D$4:Valeurs!$D$43,Valeurs!$E$4:Valeurs!$E$43))</f>
        <v>13</v>
      </c>
      <c r="F110" s="133">
        <f>IF(D110="","0,00%",LOOKUP(D110,Valeurs!$D$4:$D$43,Valeurs!$F$4:$F$43))</f>
        <v>0.13</v>
      </c>
      <c r="G110" s="225"/>
      <c r="H110" s="373">
        <f t="shared" si="11"/>
        <v>247.5</v>
      </c>
      <c r="I110" s="207">
        <v>56</v>
      </c>
      <c r="J110" s="172">
        <f t="shared" si="6"/>
        <v>3</v>
      </c>
      <c r="K110" s="207">
        <v>43.5</v>
      </c>
      <c r="L110" s="139">
        <f t="shared" si="7"/>
        <v>3</v>
      </c>
      <c r="M110" s="207">
        <v>40.5</v>
      </c>
      <c r="N110" s="139">
        <f t="shared" si="8"/>
        <v>4</v>
      </c>
      <c r="O110" s="207">
        <v>28.5</v>
      </c>
      <c r="P110" s="139">
        <f t="shared" si="9"/>
        <v>7</v>
      </c>
      <c r="Q110" s="207">
        <v>45</v>
      </c>
      <c r="R110" s="139">
        <f t="shared" si="12"/>
        <v>2</v>
      </c>
      <c r="S110" s="210">
        <v>34</v>
      </c>
      <c r="T110" s="134">
        <f t="shared" si="13"/>
        <v>6</v>
      </c>
    </row>
    <row r="111" spans="1:20" ht="12.75">
      <c r="A111" s="229" t="str">
        <f>'Ordre de passage'!C7</f>
        <v>Narval</v>
      </c>
      <c r="B111" s="392" t="str">
        <f>'Ordre de passage'!D7</f>
        <v>Laura Vincent</v>
      </c>
      <c r="C111" s="110"/>
      <c r="D111" s="175">
        <f t="shared" si="10"/>
        <v>6</v>
      </c>
      <c r="E111" s="132">
        <f>IF(H111="","",LOOKUP(D111,Valeurs!$D$4:Valeurs!$D$43,Valeurs!$E$4:Valeurs!$E$43))</f>
        <v>12</v>
      </c>
      <c r="F111" s="133">
        <f>IF(D111="","0,00%",LOOKUP(D111,Valeurs!$D$4:$D$43,Valeurs!$F$4:$F$43))</f>
        <v>0.12</v>
      </c>
      <c r="G111" s="225"/>
      <c r="H111" s="373">
        <f t="shared" si="11"/>
        <v>247.25</v>
      </c>
      <c r="I111" s="207">
        <v>57.75</v>
      </c>
      <c r="J111" s="172">
        <f t="shared" si="6"/>
        <v>2</v>
      </c>
      <c r="K111" s="207">
        <v>42</v>
      </c>
      <c r="L111" s="139">
        <f t="shared" si="7"/>
        <v>6</v>
      </c>
      <c r="M111" s="207">
        <v>39</v>
      </c>
      <c r="N111" s="139">
        <f t="shared" si="8"/>
        <v>5</v>
      </c>
      <c r="O111" s="207">
        <v>33</v>
      </c>
      <c r="P111" s="139">
        <f t="shared" si="9"/>
        <v>4</v>
      </c>
      <c r="Q111" s="207">
        <v>43.5</v>
      </c>
      <c r="R111" s="139">
        <f t="shared" si="12"/>
        <v>3</v>
      </c>
      <c r="S111" s="210">
        <v>32</v>
      </c>
      <c r="T111" s="134">
        <f t="shared" si="13"/>
        <v>7</v>
      </c>
    </row>
    <row r="112" spans="1:20" ht="12.75">
      <c r="A112" s="229" t="str">
        <f>'Ordre de passage'!C8</f>
        <v>CSRN</v>
      </c>
      <c r="B112" s="392" t="str">
        <f>'Ordre de passage'!D8</f>
        <v>Thomas Martin</v>
      </c>
      <c r="C112" s="110"/>
      <c r="D112" s="175">
        <f t="shared" si="10"/>
        <v>3</v>
      </c>
      <c r="E112" s="132">
        <f>IF(H112="","",LOOKUP(D112,Valeurs!$D$4:Valeurs!$D$43,Valeurs!$E$4:Valeurs!$E$43))</f>
        <v>16</v>
      </c>
      <c r="F112" s="133">
        <f>IF(D112="","0,00%",LOOKUP(D112,Valeurs!$D$4:$D$43,Valeurs!$F$4:$F$43))</f>
        <v>0.16000000000000003</v>
      </c>
      <c r="G112" s="225"/>
      <c r="H112" s="373">
        <f t="shared" si="11"/>
        <v>261.75</v>
      </c>
      <c r="I112" s="207">
        <v>54.25</v>
      </c>
      <c r="J112" s="172">
        <f t="shared" si="6"/>
        <v>4</v>
      </c>
      <c r="K112" s="207">
        <v>43.5</v>
      </c>
      <c r="L112" s="139">
        <f t="shared" si="7"/>
        <v>3</v>
      </c>
      <c r="M112" s="207">
        <v>39</v>
      </c>
      <c r="N112" s="139">
        <f t="shared" si="8"/>
        <v>5</v>
      </c>
      <c r="O112" s="207">
        <v>42</v>
      </c>
      <c r="P112" s="139">
        <f t="shared" si="9"/>
        <v>2</v>
      </c>
      <c r="Q112" s="207">
        <v>42</v>
      </c>
      <c r="R112" s="139">
        <f t="shared" si="12"/>
        <v>4</v>
      </c>
      <c r="S112" s="210">
        <v>41</v>
      </c>
      <c r="T112" s="134">
        <f t="shared" si="13"/>
        <v>2</v>
      </c>
    </row>
    <row r="113" spans="1:20" ht="12.75">
      <c r="A113" s="229" t="str">
        <f>'Ordre de passage'!C9</f>
        <v>Narval</v>
      </c>
      <c r="B113" s="392" t="str">
        <f>'Ordre de passage'!D9</f>
        <v>Léony Gobeil</v>
      </c>
      <c r="C113" s="110"/>
      <c r="D113" s="175">
        <f t="shared" si="10"/>
        <v>2</v>
      </c>
      <c r="E113" s="132">
        <f>IF(H113="","",LOOKUP(D113,Valeurs!$D$4:Valeurs!$D$43,Valeurs!$E$4:Valeurs!$E$43))</f>
        <v>18</v>
      </c>
      <c r="F113" s="133">
        <f>IF(D113="","0,00%",LOOKUP(D113,Valeurs!$D$4:$D$43,Valeurs!$F$4:$F$43))</f>
        <v>0.18000000000000002</v>
      </c>
      <c r="G113" s="225"/>
      <c r="H113" s="373">
        <f t="shared" si="11"/>
        <v>272</v>
      </c>
      <c r="I113" s="207">
        <v>59.5</v>
      </c>
      <c r="J113" s="172">
        <f t="shared" si="6"/>
        <v>1</v>
      </c>
      <c r="K113" s="207">
        <v>43.5</v>
      </c>
      <c r="L113" s="139">
        <f t="shared" si="7"/>
        <v>3</v>
      </c>
      <c r="M113" s="207">
        <v>45</v>
      </c>
      <c r="N113" s="139">
        <f t="shared" si="8"/>
        <v>2</v>
      </c>
      <c r="O113" s="207">
        <v>39</v>
      </c>
      <c r="P113" s="139">
        <f t="shared" si="9"/>
        <v>3</v>
      </c>
      <c r="Q113" s="207">
        <v>48</v>
      </c>
      <c r="R113" s="139">
        <f t="shared" si="12"/>
        <v>1</v>
      </c>
      <c r="S113" s="210">
        <v>37</v>
      </c>
      <c r="T113" s="134">
        <f t="shared" si="13"/>
        <v>4</v>
      </c>
    </row>
    <row r="114" spans="1:20" ht="12.75">
      <c r="A114" s="229" t="str">
        <f>'Ordre de passage'!C10</f>
        <v>CAEM</v>
      </c>
      <c r="B114" s="392" t="str">
        <f>'Ordre de passage'!D10</f>
        <v>Ariane Saint-Denis</v>
      </c>
      <c r="C114" s="110"/>
      <c r="D114" s="175">
        <f t="shared" si="10"/>
        <v>1</v>
      </c>
      <c r="E114" s="132">
        <f>IF(H114="","",LOOKUP(D114,Valeurs!$D$4:Valeurs!$D$43,Valeurs!$E$4:Valeurs!$E$43))</f>
        <v>20</v>
      </c>
      <c r="F114" s="133">
        <f>IF(D114="","0,00%",LOOKUP(D114,Valeurs!$D$4:$D$43,Valeurs!$F$4:$F$43))</f>
        <v>0.2</v>
      </c>
      <c r="G114" s="225"/>
      <c r="H114" s="373">
        <f t="shared" si="11"/>
        <v>284.25</v>
      </c>
      <c r="I114" s="207">
        <v>54.25</v>
      </c>
      <c r="J114" s="172">
        <f t="shared" si="6"/>
        <v>4</v>
      </c>
      <c r="K114" s="207">
        <v>49.5</v>
      </c>
      <c r="L114" s="139">
        <f t="shared" si="7"/>
        <v>1</v>
      </c>
      <c r="M114" s="207">
        <v>49.5</v>
      </c>
      <c r="N114" s="139">
        <f t="shared" si="8"/>
        <v>1</v>
      </c>
      <c r="O114" s="207">
        <v>49.5</v>
      </c>
      <c r="P114" s="139">
        <f t="shared" si="9"/>
        <v>1</v>
      </c>
      <c r="Q114" s="207">
        <v>40.5</v>
      </c>
      <c r="R114" s="139">
        <f t="shared" si="12"/>
        <v>5</v>
      </c>
      <c r="S114" s="210">
        <v>41</v>
      </c>
      <c r="T114" s="134">
        <f t="shared" si="13"/>
        <v>2</v>
      </c>
    </row>
    <row r="115" spans="1:24" ht="12.75" hidden="1">
      <c r="A115" s="229" t="str">
        <f>'Ordre de passage'!C11</f>
        <v>CLUB 8</v>
      </c>
      <c r="B115" s="392" t="str">
        <f>'Ordre de passage'!D11</f>
        <v>Participant 8</v>
      </c>
      <c r="C115" s="110"/>
      <c r="D115" s="175">
        <f t="shared" si="10"/>
      </c>
      <c r="E115" s="132">
        <f>IF(H115="","",LOOKUP(D115,Valeurs!$D$4:Valeurs!$D$43,Valeurs!$E$4:Valeurs!$E$43))</f>
      </c>
      <c r="F115" s="133" t="str">
        <f>IF(D115="","0,00%",LOOKUP(D115,Valeurs!$D$4:$D$43,Valeurs!$F$4:$F$43))</f>
        <v>0,00%</v>
      </c>
      <c r="G115" s="225"/>
      <c r="H115" s="373">
        <f aca="true" t="shared" si="14" ref="H115:H137">IF(I115="","",SUM(I115,K115,M115,O115,U115,W115,Q115,S115))</f>
      </c>
      <c r="I115" s="207"/>
      <c r="J115" s="172">
        <f t="shared" si="6"/>
      </c>
      <c r="K115" s="207"/>
      <c r="L115" s="139">
        <f t="shared" si="7"/>
      </c>
      <c r="M115" s="207"/>
      <c r="N115" s="139">
        <f t="shared" si="8"/>
      </c>
      <c r="O115" s="207"/>
      <c r="P115" s="139">
        <f t="shared" si="9"/>
      </c>
      <c r="Q115" s="207"/>
      <c r="R115" s="139">
        <f t="shared" si="12"/>
      </c>
      <c r="S115" s="207"/>
      <c r="T115" s="139">
        <f>IF(S115="","",RANK(S115,$S$115:$S$137))</f>
      </c>
      <c r="U115" s="207"/>
      <c r="V115" s="139">
        <f>IF(U115="","",RANK(U115,$U$115:$U$137))</f>
      </c>
      <c r="W115" s="210"/>
      <c r="X115" s="134">
        <f aca="true" t="shared" si="15" ref="X115:X137">IF(W115="","",RANK(W115,$W$108:$W$137))</f>
      </c>
    </row>
    <row r="116" spans="1:24" ht="12.75" hidden="1">
      <c r="A116" s="229" t="str">
        <f>'Ordre de passage'!C12</f>
        <v>CLUB 9</v>
      </c>
      <c r="B116" s="392" t="str">
        <f>'Ordre de passage'!D12</f>
        <v>Participant 9</v>
      </c>
      <c r="C116" s="110"/>
      <c r="D116" s="175">
        <f t="shared" si="10"/>
      </c>
      <c r="E116" s="132">
        <f>IF(H116="","",LOOKUP(D116,Valeurs!$D$4:Valeurs!$D$43,Valeurs!$E$4:Valeurs!$E$43))</f>
      </c>
      <c r="F116" s="133" t="str">
        <f>IF(D116="","0,00%",LOOKUP(D116,Valeurs!$D$4:$D$43,Valeurs!$F$4:$F$43))</f>
        <v>0,00%</v>
      </c>
      <c r="G116" s="225"/>
      <c r="H116" s="373">
        <f t="shared" si="14"/>
      </c>
      <c r="I116" s="207"/>
      <c r="J116" s="172">
        <f t="shared" si="6"/>
      </c>
      <c r="K116" s="207"/>
      <c r="L116" s="139">
        <f t="shared" si="7"/>
      </c>
      <c r="M116" s="207"/>
      <c r="N116" s="139">
        <f t="shared" si="8"/>
      </c>
      <c r="O116" s="207"/>
      <c r="P116" s="139">
        <f t="shared" si="9"/>
      </c>
      <c r="Q116" s="207"/>
      <c r="R116" s="139">
        <f t="shared" si="12"/>
      </c>
      <c r="S116" s="207"/>
      <c r="T116" s="139">
        <f>IF(S116="","",RANK(S116,$S$115:$S$137))</f>
      </c>
      <c r="U116" s="207"/>
      <c r="V116" s="139">
        <f>IF(U116="","",RANK(U116,$U$115:$U$137))</f>
      </c>
      <c r="W116" s="210"/>
      <c r="X116" s="134">
        <f t="shared" si="15"/>
      </c>
    </row>
    <row r="117" spans="1:24" ht="12.75" hidden="1">
      <c r="A117" s="229" t="str">
        <f>'Ordre de passage'!C13</f>
        <v>CLUB 10</v>
      </c>
      <c r="B117" s="392" t="str">
        <f>'Ordre de passage'!D13</f>
        <v>Participant 10</v>
      </c>
      <c r="C117" s="110"/>
      <c r="D117" s="175">
        <f t="shared" si="10"/>
      </c>
      <c r="E117" s="132">
        <f>IF(H117="","",LOOKUP(D117,Valeurs!$D$4:Valeurs!$D$43,Valeurs!$E$4:Valeurs!$E$43))</f>
      </c>
      <c r="F117" s="133" t="str">
        <f>IF(D117="","0,00%",LOOKUP(D117,Valeurs!$D$4:$D$43,Valeurs!$F$4:$F$43))</f>
        <v>0,00%</v>
      </c>
      <c r="G117" s="225"/>
      <c r="H117" s="373">
        <f t="shared" si="14"/>
      </c>
      <c r="I117" s="207"/>
      <c r="J117" s="172">
        <f t="shared" si="6"/>
      </c>
      <c r="K117" s="207"/>
      <c r="L117" s="139">
        <f t="shared" si="7"/>
      </c>
      <c r="M117" s="207"/>
      <c r="N117" s="139">
        <f t="shared" si="8"/>
      </c>
      <c r="O117" s="207"/>
      <c r="P117" s="139">
        <f t="shared" si="9"/>
      </c>
      <c r="Q117" s="207"/>
      <c r="R117" s="139">
        <f t="shared" si="12"/>
      </c>
      <c r="S117" s="207"/>
      <c r="T117" s="139">
        <f>IF(S117="","",RANK(S117,$S$115:$S$137))</f>
      </c>
      <c r="U117" s="207"/>
      <c r="V117" s="139">
        <f>IF(U117="","",RANK(U117,$U$115:$U$137))</f>
      </c>
      <c r="W117" s="210"/>
      <c r="X117" s="134">
        <f t="shared" si="15"/>
      </c>
    </row>
    <row r="118" spans="1:24" ht="12.75" hidden="1">
      <c r="A118" s="229" t="str">
        <f>'Ordre de passage'!C14</f>
        <v>CLUB 11</v>
      </c>
      <c r="B118" s="392" t="str">
        <f>'Ordre de passage'!D14</f>
        <v>Participant 11</v>
      </c>
      <c r="C118" s="110"/>
      <c r="D118" s="175">
        <f t="shared" si="10"/>
      </c>
      <c r="E118" s="132">
        <f>IF(H118="","",LOOKUP(D118,Valeurs!$D$4:Valeurs!$D$43,Valeurs!$E$4:Valeurs!$E$43))</f>
      </c>
      <c r="F118" s="133" t="str">
        <f>IF(D118="","0,00%",LOOKUP(D118,Valeurs!$D$4:$D$43,Valeurs!$F$4:$F$43))</f>
        <v>0,00%</v>
      </c>
      <c r="G118" s="225"/>
      <c r="H118" s="373">
        <f t="shared" si="14"/>
      </c>
      <c r="I118" s="207"/>
      <c r="J118" s="172">
        <f t="shared" si="6"/>
      </c>
      <c r="K118" s="207"/>
      <c r="L118" s="139">
        <f t="shared" si="7"/>
      </c>
      <c r="M118" s="207"/>
      <c r="N118" s="139">
        <f t="shared" si="8"/>
      </c>
      <c r="O118" s="207"/>
      <c r="P118" s="139">
        <f t="shared" si="9"/>
      </c>
      <c r="Q118" s="207"/>
      <c r="R118" s="139">
        <f t="shared" si="12"/>
      </c>
      <c r="S118" s="207"/>
      <c r="T118" s="139">
        <f>IF(S118="","",RANK(S118,$S$115:$S$137))</f>
      </c>
      <c r="U118" s="207"/>
      <c r="V118" s="139">
        <f>IF(U118="","",RANK(U118,$U$115:$U$137))</f>
      </c>
      <c r="W118" s="210"/>
      <c r="X118" s="134">
        <f t="shared" si="15"/>
      </c>
    </row>
    <row r="119" spans="1:24" ht="12.75" hidden="1">
      <c r="A119" s="229" t="str">
        <f>'Ordre de passage'!C15</f>
        <v>CLUB 12</v>
      </c>
      <c r="B119" s="392" t="str">
        <f>'Ordre de passage'!D15</f>
        <v>Participant 12</v>
      </c>
      <c r="C119" s="110"/>
      <c r="D119" s="175">
        <f t="shared" si="10"/>
      </c>
      <c r="E119" s="132">
        <f>IF(H119="","",LOOKUP(D119,Valeurs!$D$4:Valeurs!$D$43,Valeurs!$E$4:Valeurs!$E$43))</f>
      </c>
      <c r="F119" s="133" t="str">
        <f>IF(D119="","0,00%",LOOKUP(D119,Valeurs!$D$4:$D$43,Valeurs!$F$4:$F$43))</f>
        <v>0,00%</v>
      </c>
      <c r="G119" s="225"/>
      <c r="H119" s="373">
        <f t="shared" si="14"/>
      </c>
      <c r="I119" s="207"/>
      <c r="J119" s="172">
        <f t="shared" si="6"/>
      </c>
      <c r="K119" s="207"/>
      <c r="L119" s="139">
        <f t="shared" si="7"/>
      </c>
      <c r="M119" s="207"/>
      <c r="N119" s="139">
        <f t="shared" si="8"/>
      </c>
      <c r="O119" s="207"/>
      <c r="P119" s="139">
        <f t="shared" si="9"/>
      </c>
      <c r="Q119" s="207"/>
      <c r="R119" s="139">
        <f t="shared" si="12"/>
      </c>
      <c r="S119" s="207"/>
      <c r="T119" s="139">
        <f>IF(S119="","",RANK(S119,$S$115:$S$137))</f>
      </c>
      <c r="U119" s="207"/>
      <c r="V119" s="139">
        <f>IF(U119="","",RANK(U119,$U$115:$U$137))</f>
      </c>
      <c r="W119" s="210"/>
      <c r="X119" s="134">
        <f t="shared" si="15"/>
      </c>
    </row>
    <row r="120" spans="1:24" ht="12.75" hidden="1">
      <c r="A120" s="229" t="str">
        <f>'Ordre de passage'!C16</f>
        <v>CLUB 13</v>
      </c>
      <c r="B120" s="392" t="str">
        <f>'Ordre de passage'!D16</f>
        <v>Participant 13</v>
      </c>
      <c r="C120" s="110"/>
      <c r="D120" s="175">
        <f t="shared" si="10"/>
      </c>
      <c r="E120" s="132">
        <f>IF(H120="","",LOOKUP(D120,Valeurs!$D$4:Valeurs!$D$43,Valeurs!$E$4:Valeurs!$E$43))</f>
      </c>
      <c r="F120" s="133" t="str">
        <f>IF(D120="","0,00%",LOOKUP(D120,Valeurs!$D$4:$D$43,Valeurs!$F$4:$F$43))</f>
        <v>0,00%</v>
      </c>
      <c r="G120" s="225"/>
      <c r="H120" s="373">
        <f t="shared" si="14"/>
      </c>
      <c r="I120" s="207"/>
      <c r="J120" s="172">
        <f t="shared" si="6"/>
      </c>
      <c r="K120" s="207"/>
      <c r="L120" s="139">
        <f t="shared" si="7"/>
      </c>
      <c r="M120" s="207"/>
      <c r="N120" s="139">
        <f t="shared" si="8"/>
      </c>
      <c r="O120" s="207"/>
      <c r="P120" s="139">
        <f t="shared" si="9"/>
      </c>
      <c r="Q120" s="207"/>
      <c r="R120" s="139">
        <f t="shared" si="12"/>
      </c>
      <c r="S120" s="207"/>
      <c r="T120" s="139">
        <f>IF(S120="","",RANK(S120,$S$115:$S$137))</f>
      </c>
      <c r="U120" s="207"/>
      <c r="V120" s="139">
        <f>IF(U120="","",RANK(U120,$U$115:$U$137))</f>
      </c>
      <c r="W120" s="210"/>
      <c r="X120" s="134">
        <f t="shared" si="15"/>
      </c>
    </row>
    <row r="121" spans="1:24" ht="12.75" hidden="1">
      <c r="A121" s="229" t="str">
        <f>'Ordre de passage'!C17</f>
        <v>CLUB 14</v>
      </c>
      <c r="B121" s="392" t="str">
        <f>'Ordre de passage'!D17</f>
        <v>Participant 14</v>
      </c>
      <c r="C121" s="110"/>
      <c r="D121" s="175">
        <f t="shared" si="10"/>
      </c>
      <c r="E121" s="132">
        <f>IF(H121="","",LOOKUP(D121,Valeurs!$D$4:Valeurs!$D$43,Valeurs!$E$4:Valeurs!$E$43))</f>
      </c>
      <c r="F121" s="133" t="str">
        <f>IF(D121="","0,00%",LOOKUP(D121,Valeurs!$D$4:$D$43,Valeurs!$F$4:$F$43))</f>
        <v>0,00%</v>
      </c>
      <c r="G121" s="225"/>
      <c r="H121" s="373">
        <f t="shared" si="14"/>
      </c>
      <c r="I121" s="207"/>
      <c r="J121" s="172">
        <f t="shared" si="6"/>
      </c>
      <c r="K121" s="207"/>
      <c r="L121" s="139">
        <f t="shared" si="7"/>
      </c>
      <c r="M121" s="207"/>
      <c r="N121" s="139">
        <f t="shared" si="8"/>
      </c>
      <c r="O121" s="207"/>
      <c r="P121" s="139">
        <f t="shared" si="9"/>
      </c>
      <c r="Q121" s="207"/>
      <c r="R121" s="139">
        <f t="shared" si="12"/>
      </c>
      <c r="S121" s="207"/>
      <c r="T121" s="139">
        <f>IF(S121="","",RANK(S121,$S$115:$S$137))</f>
      </c>
      <c r="U121" s="207"/>
      <c r="V121" s="139">
        <f>IF(U121="","",RANK(U121,$U$115:$U$137))</f>
      </c>
      <c r="W121" s="210"/>
      <c r="X121" s="134">
        <f t="shared" si="15"/>
      </c>
    </row>
    <row r="122" spans="1:24" ht="12.75" hidden="1">
      <c r="A122" s="229" t="str">
        <f>'Ordre de passage'!C18</f>
        <v>CLUB 15</v>
      </c>
      <c r="B122" s="392" t="str">
        <f>'Ordre de passage'!D18</f>
        <v>Participant 15</v>
      </c>
      <c r="C122" s="110"/>
      <c r="D122" s="175">
        <f t="shared" si="10"/>
      </c>
      <c r="E122" s="132">
        <f>IF(H122="","",LOOKUP(D122,Valeurs!$D$4:Valeurs!$D$43,Valeurs!$E$4:Valeurs!$E$43))</f>
      </c>
      <c r="F122" s="133" t="str">
        <f>IF(D122="","0,00%",LOOKUP(D122,Valeurs!$D$4:$D$43,Valeurs!$F$4:$F$43))</f>
        <v>0,00%</v>
      </c>
      <c r="G122" s="225"/>
      <c r="H122" s="373">
        <f t="shared" si="14"/>
      </c>
      <c r="I122" s="207"/>
      <c r="J122" s="172">
        <f t="shared" si="6"/>
      </c>
      <c r="K122" s="207"/>
      <c r="L122" s="139">
        <f t="shared" si="7"/>
      </c>
      <c r="M122" s="207"/>
      <c r="N122" s="139">
        <f t="shared" si="8"/>
      </c>
      <c r="O122" s="207"/>
      <c r="P122" s="139">
        <f t="shared" si="9"/>
      </c>
      <c r="Q122" s="207"/>
      <c r="R122" s="139">
        <f t="shared" si="12"/>
      </c>
      <c r="S122" s="207"/>
      <c r="T122" s="139">
        <f>IF(S122="","",RANK(S122,$S$115:$S$137))</f>
      </c>
      <c r="U122" s="207"/>
      <c r="V122" s="139">
        <f>IF(U122="","",RANK(U122,$U$115:$U$137))</f>
      </c>
      <c r="W122" s="210"/>
      <c r="X122" s="134">
        <f t="shared" si="15"/>
      </c>
    </row>
    <row r="123" spans="1:24" ht="12.75" hidden="1">
      <c r="A123" s="229" t="str">
        <f>'Ordre de passage'!C19</f>
        <v>CLUB 16</v>
      </c>
      <c r="B123" s="392" t="str">
        <f>'Ordre de passage'!D19</f>
        <v>Participant 16</v>
      </c>
      <c r="C123" s="110"/>
      <c r="D123" s="175">
        <f t="shared" si="10"/>
      </c>
      <c r="E123" s="132">
        <f>IF(H123="","",LOOKUP(D123,Valeurs!$D$4:Valeurs!$D$43,Valeurs!$E$4:Valeurs!$E$43))</f>
      </c>
      <c r="F123" s="133" t="str">
        <f>IF(D123="","0,00%",LOOKUP(D123,Valeurs!$D$4:$D$43,Valeurs!$F$4:$F$43))</f>
        <v>0,00%</v>
      </c>
      <c r="G123" s="225"/>
      <c r="H123" s="373">
        <f t="shared" si="14"/>
      </c>
      <c r="I123" s="207"/>
      <c r="J123" s="172">
        <f t="shared" si="6"/>
      </c>
      <c r="K123" s="207"/>
      <c r="L123" s="139">
        <f t="shared" si="7"/>
      </c>
      <c r="M123" s="207"/>
      <c r="N123" s="139">
        <f t="shared" si="8"/>
      </c>
      <c r="O123" s="207"/>
      <c r="P123" s="139">
        <f t="shared" si="9"/>
      </c>
      <c r="Q123" s="207"/>
      <c r="R123" s="139">
        <f t="shared" si="12"/>
      </c>
      <c r="S123" s="207"/>
      <c r="T123" s="139">
        <f>IF(S123="","",RANK(S123,$S$115:$S$137))</f>
      </c>
      <c r="U123" s="207"/>
      <c r="V123" s="139">
        <f>IF(U123="","",RANK(U123,$U$115:$U$137))</f>
      </c>
      <c r="W123" s="210"/>
      <c r="X123" s="134">
        <f t="shared" si="15"/>
      </c>
    </row>
    <row r="124" spans="1:24" ht="12.75" hidden="1">
      <c r="A124" s="229" t="str">
        <f>'Ordre de passage'!C20</f>
        <v>CLUB 17</v>
      </c>
      <c r="B124" s="392" t="str">
        <f>'Ordre de passage'!D20</f>
        <v>Participant 17</v>
      </c>
      <c r="C124" s="110"/>
      <c r="D124" s="175">
        <f t="shared" si="10"/>
      </c>
      <c r="E124" s="132">
        <f>IF(H124="","",LOOKUP(D124,Valeurs!$D$4:Valeurs!$D$43,Valeurs!$E$4:Valeurs!$E$43))</f>
      </c>
      <c r="F124" s="133" t="str">
        <f>IF(D124="","0,00%",LOOKUP(D124,Valeurs!$D$4:$D$43,Valeurs!$F$4:$F$43))</f>
        <v>0,00%</v>
      </c>
      <c r="G124" s="225"/>
      <c r="H124" s="373">
        <f t="shared" si="14"/>
      </c>
      <c r="I124" s="207"/>
      <c r="J124" s="172">
        <f t="shared" si="6"/>
      </c>
      <c r="K124" s="207"/>
      <c r="L124" s="139">
        <f t="shared" si="7"/>
      </c>
      <c r="M124" s="207"/>
      <c r="N124" s="139">
        <f t="shared" si="8"/>
      </c>
      <c r="O124" s="207"/>
      <c r="P124" s="139">
        <f t="shared" si="9"/>
      </c>
      <c r="Q124" s="207"/>
      <c r="R124" s="139">
        <f t="shared" si="12"/>
      </c>
      <c r="S124" s="207"/>
      <c r="T124" s="139">
        <f>IF(S124="","",RANK(S124,$S$115:$S$137))</f>
      </c>
      <c r="U124" s="207"/>
      <c r="V124" s="139">
        <f>IF(U124="","",RANK(U124,$U$115:$U$137))</f>
      </c>
      <c r="W124" s="210"/>
      <c r="X124" s="134">
        <f t="shared" si="15"/>
      </c>
    </row>
    <row r="125" spans="1:24" ht="12.75" hidden="1">
      <c r="A125" s="229" t="str">
        <f>'Ordre de passage'!C21</f>
        <v>CLUB 18</v>
      </c>
      <c r="B125" s="392" t="str">
        <f>'Ordre de passage'!D21</f>
        <v>Participant 18</v>
      </c>
      <c r="C125" s="110"/>
      <c r="D125" s="175">
        <f t="shared" si="10"/>
      </c>
      <c r="E125" s="132">
        <f>IF(H125="","",LOOKUP(D125,Valeurs!$D$4:Valeurs!$D$43,Valeurs!$E$4:Valeurs!$E$43))</f>
      </c>
      <c r="F125" s="133" t="str">
        <f>IF(D125="","0,00%",LOOKUP(D125,Valeurs!$D$4:$D$43,Valeurs!$F$4:$F$43))</f>
        <v>0,00%</v>
      </c>
      <c r="G125" s="225"/>
      <c r="H125" s="373">
        <f t="shared" si="14"/>
      </c>
      <c r="I125" s="207"/>
      <c r="J125" s="172">
        <f t="shared" si="6"/>
      </c>
      <c r="K125" s="207"/>
      <c r="L125" s="139">
        <f t="shared" si="7"/>
      </c>
      <c r="M125" s="207"/>
      <c r="N125" s="139">
        <f t="shared" si="8"/>
      </c>
      <c r="O125" s="207"/>
      <c r="P125" s="139">
        <f t="shared" si="9"/>
      </c>
      <c r="Q125" s="207"/>
      <c r="R125" s="139">
        <f t="shared" si="12"/>
      </c>
      <c r="S125" s="207"/>
      <c r="T125" s="139">
        <f>IF(S125="","",RANK(S125,$S$115:$S$137))</f>
      </c>
      <c r="U125" s="207"/>
      <c r="V125" s="139">
        <f>IF(U125="","",RANK(U125,$U$115:$U$137))</f>
      </c>
      <c r="W125" s="210"/>
      <c r="X125" s="134">
        <f t="shared" si="15"/>
      </c>
    </row>
    <row r="126" spans="1:24" ht="12.75" hidden="1">
      <c r="A126" s="229" t="str">
        <f>'Ordre de passage'!C22</f>
        <v>CLUB 19</v>
      </c>
      <c r="B126" s="392" t="str">
        <f>'Ordre de passage'!D22</f>
        <v>Participant 19</v>
      </c>
      <c r="C126" s="110"/>
      <c r="D126" s="175">
        <f t="shared" si="10"/>
      </c>
      <c r="E126" s="132">
        <f>IF(H126="","",LOOKUP(D126,Valeurs!$D$4:Valeurs!$D$43,Valeurs!$E$4:Valeurs!$E$43))</f>
      </c>
      <c r="F126" s="133" t="str">
        <f>IF(D126="","0,00%",LOOKUP(D126,Valeurs!$D$4:$D$43,Valeurs!$F$4:$F$43))</f>
        <v>0,00%</v>
      </c>
      <c r="G126" s="225"/>
      <c r="H126" s="373">
        <f t="shared" si="14"/>
      </c>
      <c r="I126" s="207"/>
      <c r="J126" s="172">
        <f t="shared" si="6"/>
      </c>
      <c r="K126" s="207"/>
      <c r="L126" s="139">
        <f t="shared" si="7"/>
      </c>
      <c r="M126" s="207"/>
      <c r="N126" s="139">
        <f t="shared" si="8"/>
      </c>
      <c r="O126" s="207"/>
      <c r="P126" s="139">
        <f t="shared" si="9"/>
      </c>
      <c r="Q126" s="207"/>
      <c r="R126" s="139">
        <f t="shared" si="12"/>
      </c>
      <c r="S126" s="207"/>
      <c r="T126" s="139">
        <f>IF(S126="","",RANK(S126,$S$115:$S$137))</f>
      </c>
      <c r="U126" s="207"/>
      <c r="V126" s="139">
        <f>IF(U126="","",RANK(U126,$U$115:$U$137))</f>
      </c>
      <c r="W126" s="210"/>
      <c r="X126" s="134">
        <f t="shared" si="15"/>
      </c>
    </row>
    <row r="127" spans="1:24" ht="13.5" hidden="1" thickBot="1">
      <c r="A127" s="229" t="str">
        <f>'Ordre de passage'!C23</f>
        <v>CLUB 20</v>
      </c>
      <c r="B127" s="392" t="str">
        <f>'Ordre de passage'!D23</f>
        <v>Participant 20</v>
      </c>
      <c r="C127" s="168"/>
      <c r="D127" s="175">
        <f t="shared" si="10"/>
      </c>
      <c r="E127" s="132">
        <f>IF(H127="","",LOOKUP(D127,Valeurs!$D$4:Valeurs!$D$43,Valeurs!$E$4:Valeurs!$E$43))</f>
      </c>
      <c r="F127" s="133" t="str">
        <f>IF(D127="","0,00%",LOOKUP(D127,Valeurs!$D$4:$D$43,Valeurs!$F$4:$F$43))</f>
        <v>0,00%</v>
      </c>
      <c r="G127" s="226"/>
      <c r="H127" s="373">
        <f t="shared" si="14"/>
      </c>
      <c r="I127" s="207"/>
      <c r="J127" s="172">
        <f t="shared" si="6"/>
      </c>
      <c r="K127" s="207"/>
      <c r="L127" s="139">
        <f t="shared" si="7"/>
      </c>
      <c r="M127" s="207"/>
      <c r="N127" s="139">
        <f t="shared" si="8"/>
      </c>
      <c r="O127" s="207"/>
      <c r="P127" s="139">
        <f t="shared" si="9"/>
      </c>
      <c r="Q127" s="207"/>
      <c r="R127" s="139">
        <f t="shared" si="12"/>
      </c>
      <c r="S127" s="207"/>
      <c r="T127" s="139">
        <f>IF(S127="","",RANK(S127,$S$115:$S$137))</f>
      </c>
      <c r="U127" s="207"/>
      <c r="V127" s="139">
        <f>IF(U127="","",RANK(U127,$U$115:$U$137))</f>
      </c>
      <c r="W127" s="210"/>
      <c r="X127" s="134">
        <f t="shared" si="15"/>
      </c>
    </row>
    <row r="128" spans="1:24" ht="12.75" hidden="1">
      <c r="A128" s="229" t="str">
        <f>'Ordre de passage'!C24</f>
        <v>CLUB 21</v>
      </c>
      <c r="B128" s="392" t="str">
        <f>'Ordre de passage'!D24</f>
        <v>Participant 21</v>
      </c>
      <c r="C128" s="135"/>
      <c r="D128" s="175">
        <f t="shared" si="10"/>
      </c>
      <c r="E128" s="132">
        <f>IF(H128="","",LOOKUP(D128,Valeurs!$D$4:Valeurs!$D$43,Valeurs!$E$4:Valeurs!$E$43))</f>
      </c>
      <c r="F128" s="169" t="str">
        <f>IF(D128="","0,00%",LOOKUP(D128,Valeurs!$D$4:$D$43,Valeurs!$F$4:$F$43))</f>
        <v>0,00%</v>
      </c>
      <c r="G128" s="225"/>
      <c r="H128" s="373">
        <f t="shared" si="14"/>
      </c>
      <c r="I128" s="207"/>
      <c r="J128" s="172">
        <f t="shared" si="6"/>
      </c>
      <c r="K128" s="207"/>
      <c r="L128" s="139">
        <f t="shared" si="7"/>
      </c>
      <c r="M128" s="207"/>
      <c r="N128" s="139">
        <f t="shared" si="8"/>
      </c>
      <c r="O128" s="207"/>
      <c r="P128" s="139">
        <f t="shared" si="9"/>
      </c>
      <c r="Q128" s="207"/>
      <c r="R128" s="139">
        <f t="shared" si="12"/>
      </c>
      <c r="S128" s="207"/>
      <c r="T128" s="139">
        <f>IF(S128="","",RANK(S128,$S$115:$S$137))</f>
      </c>
      <c r="U128" s="207"/>
      <c r="V128" s="139">
        <f>IF(U128="","",RANK(U128,$U$115:$U$137))</f>
      </c>
      <c r="W128" s="210"/>
      <c r="X128" s="134">
        <f t="shared" si="15"/>
      </c>
    </row>
    <row r="129" spans="1:24" ht="12.75" hidden="1">
      <c r="A129" s="229" t="str">
        <f>'Ordre de passage'!C25</f>
        <v>CLUB 22</v>
      </c>
      <c r="B129" s="392" t="str">
        <f>'Ordre de passage'!D25</f>
        <v>Participant 22</v>
      </c>
      <c r="C129" s="110"/>
      <c r="D129" s="175">
        <f t="shared" si="10"/>
      </c>
      <c r="E129" s="132">
        <f>IF(H129="","",LOOKUP(D129,Valeurs!$D$4:Valeurs!$D$43,Valeurs!$E$4:Valeurs!$E$43))</f>
      </c>
      <c r="F129" s="169" t="str">
        <f>IF(D129="","0,00%",LOOKUP(D129,Valeurs!$D$4:$D$43,Valeurs!$F$4:$F$43))</f>
        <v>0,00%</v>
      </c>
      <c r="G129" s="227"/>
      <c r="H129" s="373">
        <f t="shared" si="14"/>
      </c>
      <c r="I129" s="207"/>
      <c r="J129" s="172">
        <f t="shared" si="6"/>
      </c>
      <c r="K129" s="207"/>
      <c r="L129" s="139">
        <f t="shared" si="7"/>
      </c>
      <c r="M129" s="207"/>
      <c r="N129" s="139">
        <f t="shared" si="8"/>
      </c>
      <c r="O129" s="207"/>
      <c r="P129" s="139">
        <f t="shared" si="9"/>
      </c>
      <c r="Q129" s="207"/>
      <c r="R129" s="139">
        <f t="shared" si="12"/>
      </c>
      <c r="S129" s="207"/>
      <c r="T129" s="139">
        <f>IF(S129="","",RANK(S129,$S$115:$S$137))</f>
      </c>
      <c r="U129" s="207"/>
      <c r="V129" s="139">
        <f>IF(U129="","",RANK(U129,$U$115:$U$137))</f>
      </c>
      <c r="W129" s="210"/>
      <c r="X129" s="134">
        <f t="shared" si="15"/>
      </c>
    </row>
    <row r="130" spans="1:24" ht="12.75" hidden="1">
      <c r="A130" s="229" t="str">
        <f>'Ordre de passage'!C26</f>
        <v>CLUB 23</v>
      </c>
      <c r="B130" s="392" t="str">
        <f>'Ordre de passage'!D26</f>
        <v>Participant 23</v>
      </c>
      <c r="C130" s="110"/>
      <c r="D130" s="175">
        <f t="shared" si="10"/>
      </c>
      <c r="E130" s="132">
        <f>IF(H130="","",LOOKUP(D130,Valeurs!$D$4:Valeurs!$D$43,Valeurs!$E$4:Valeurs!$E$43))</f>
      </c>
      <c r="F130" s="169" t="str">
        <f>IF(D130="","0,00%",LOOKUP(D130,Valeurs!$D$4:$D$43,Valeurs!$F$4:$F$43))</f>
        <v>0,00%</v>
      </c>
      <c r="G130" s="227"/>
      <c r="H130" s="373">
        <f t="shared" si="14"/>
      </c>
      <c r="I130" s="207"/>
      <c r="J130" s="172">
        <f t="shared" si="6"/>
      </c>
      <c r="K130" s="207"/>
      <c r="L130" s="139">
        <f t="shared" si="7"/>
      </c>
      <c r="M130" s="207"/>
      <c r="N130" s="139">
        <f t="shared" si="8"/>
      </c>
      <c r="O130" s="207"/>
      <c r="P130" s="139">
        <f t="shared" si="9"/>
      </c>
      <c r="Q130" s="207"/>
      <c r="R130" s="139">
        <f t="shared" si="12"/>
      </c>
      <c r="S130" s="207"/>
      <c r="T130" s="139">
        <f>IF(S130="","",RANK(S130,$S$115:$S$137))</f>
      </c>
      <c r="U130" s="207"/>
      <c r="V130" s="139">
        <f>IF(U130="","",RANK(U130,$U$115:$U$137))</f>
      </c>
      <c r="W130" s="210"/>
      <c r="X130" s="134">
        <f t="shared" si="15"/>
      </c>
    </row>
    <row r="131" spans="1:24" ht="12.75" hidden="1">
      <c r="A131" s="229" t="str">
        <f>'Ordre de passage'!C27</f>
        <v>CLUB 24</v>
      </c>
      <c r="B131" s="392" t="str">
        <f>'Ordre de passage'!D27</f>
        <v>Participant 24</v>
      </c>
      <c r="C131" s="110"/>
      <c r="D131" s="175">
        <f t="shared" si="10"/>
      </c>
      <c r="E131" s="132">
        <f>IF(H131="","",LOOKUP(D131,Valeurs!$D$4:Valeurs!$D$43,Valeurs!$E$4:Valeurs!$E$43))</f>
      </c>
      <c r="F131" s="169" t="str">
        <f>IF(D131="","0,00%",LOOKUP(D131,Valeurs!$D$4:$D$43,Valeurs!$F$4:$F$43))</f>
        <v>0,00%</v>
      </c>
      <c r="G131" s="227"/>
      <c r="H131" s="373">
        <f t="shared" si="14"/>
      </c>
      <c r="I131" s="207"/>
      <c r="J131" s="172">
        <f t="shared" si="6"/>
      </c>
      <c r="K131" s="207"/>
      <c r="L131" s="139">
        <f t="shared" si="7"/>
      </c>
      <c r="M131" s="207"/>
      <c r="N131" s="139">
        <f t="shared" si="8"/>
      </c>
      <c r="O131" s="207"/>
      <c r="P131" s="139">
        <f t="shared" si="9"/>
      </c>
      <c r="Q131" s="207"/>
      <c r="R131" s="139">
        <f t="shared" si="12"/>
      </c>
      <c r="S131" s="207"/>
      <c r="T131" s="139">
        <f>IF(S131="","",RANK(S131,$S$115:$S$137))</f>
      </c>
      <c r="U131" s="207"/>
      <c r="V131" s="139">
        <f>IF(U131="","",RANK(U131,$U$115:$U$137))</f>
      </c>
      <c r="W131" s="210"/>
      <c r="X131" s="134">
        <f t="shared" si="15"/>
      </c>
    </row>
    <row r="132" spans="1:24" ht="12.75" hidden="1">
      <c r="A132" s="229" t="str">
        <f>'Ordre de passage'!C28</f>
        <v>CLUB 25</v>
      </c>
      <c r="B132" s="392" t="str">
        <f>'Ordre de passage'!D28</f>
        <v>Participant 25</v>
      </c>
      <c r="C132" s="110"/>
      <c r="D132" s="175">
        <f t="shared" si="10"/>
      </c>
      <c r="E132" s="132">
        <f>IF(H132="","",LOOKUP(D132,Valeurs!$D$4:Valeurs!$D$43,Valeurs!$E$4:Valeurs!$E$43))</f>
      </c>
      <c r="F132" s="169" t="str">
        <f>IF(D132="","0,00%",LOOKUP(D132,Valeurs!$D$4:$D$43,Valeurs!$F$4:$F$43))</f>
        <v>0,00%</v>
      </c>
      <c r="G132" s="227"/>
      <c r="H132" s="373">
        <f t="shared" si="14"/>
      </c>
      <c r="I132" s="207"/>
      <c r="J132" s="172">
        <f t="shared" si="6"/>
      </c>
      <c r="K132" s="207"/>
      <c r="L132" s="139">
        <f t="shared" si="7"/>
      </c>
      <c r="M132" s="207"/>
      <c r="N132" s="139">
        <f t="shared" si="8"/>
      </c>
      <c r="O132" s="207"/>
      <c r="P132" s="139">
        <f t="shared" si="9"/>
      </c>
      <c r="Q132" s="207"/>
      <c r="R132" s="139">
        <f t="shared" si="12"/>
      </c>
      <c r="S132" s="207"/>
      <c r="T132" s="139">
        <f>IF(S132="","",RANK(S132,$S$115:$S$137))</f>
      </c>
      <c r="U132" s="207"/>
      <c r="V132" s="139">
        <f>IF(U132="","",RANK(U132,$U$115:$U$137))</f>
      </c>
      <c r="W132" s="210"/>
      <c r="X132" s="134">
        <f t="shared" si="15"/>
      </c>
    </row>
    <row r="133" spans="1:24" ht="12.75" hidden="1">
      <c r="A133" s="229" t="str">
        <f>'Ordre de passage'!C29</f>
        <v>CLUB 26</v>
      </c>
      <c r="B133" s="392" t="str">
        <f>'Ordre de passage'!D29</f>
        <v>Participant 26</v>
      </c>
      <c r="C133" s="110"/>
      <c r="D133" s="175">
        <f t="shared" si="10"/>
      </c>
      <c r="E133" s="132">
        <f>IF(H133="","",LOOKUP(D133,Valeurs!$D$4:Valeurs!$D$43,Valeurs!$E$4:Valeurs!$E$43))</f>
      </c>
      <c r="F133" s="169" t="str">
        <f>IF(D133="","0,00%",LOOKUP(D133,Valeurs!$D$4:$D$43,Valeurs!$F$4:$F$43))</f>
        <v>0,00%</v>
      </c>
      <c r="G133" s="227"/>
      <c r="H133" s="373">
        <f t="shared" si="14"/>
      </c>
      <c r="I133" s="207"/>
      <c r="J133" s="172">
        <f t="shared" si="6"/>
      </c>
      <c r="K133" s="207"/>
      <c r="L133" s="139">
        <f t="shared" si="7"/>
      </c>
      <c r="M133" s="207"/>
      <c r="N133" s="139">
        <f t="shared" si="8"/>
      </c>
      <c r="O133" s="207"/>
      <c r="P133" s="139">
        <f t="shared" si="9"/>
      </c>
      <c r="Q133" s="207"/>
      <c r="R133" s="139">
        <f t="shared" si="12"/>
      </c>
      <c r="S133" s="207"/>
      <c r="T133" s="139">
        <f>IF(S133="","",RANK(S133,$S$115:$S$137))</f>
      </c>
      <c r="U133" s="207"/>
      <c r="V133" s="139">
        <f>IF(U133="","",RANK(U133,$U$115:$U$137))</f>
      </c>
      <c r="W133" s="210"/>
      <c r="X133" s="134">
        <f t="shared" si="15"/>
      </c>
    </row>
    <row r="134" spans="1:24" ht="12.75" hidden="1">
      <c r="A134" s="229" t="str">
        <f>'Ordre de passage'!C30</f>
        <v>CLUB 27</v>
      </c>
      <c r="B134" s="392" t="str">
        <f>'Ordre de passage'!D30</f>
        <v>Participant 27</v>
      </c>
      <c r="C134" s="110"/>
      <c r="D134" s="175">
        <f t="shared" si="10"/>
      </c>
      <c r="E134" s="132">
        <f>IF(H134="","",LOOKUP(D134,Valeurs!$D$4:Valeurs!$D$43,Valeurs!$E$4:Valeurs!$E$43))</f>
      </c>
      <c r="F134" s="169" t="str">
        <f>IF(D134="","0,00%",LOOKUP(D134,Valeurs!$D$4:$D$43,Valeurs!$F$4:$F$43))</f>
        <v>0,00%</v>
      </c>
      <c r="G134" s="227"/>
      <c r="H134" s="373">
        <f t="shared" si="14"/>
      </c>
      <c r="I134" s="207"/>
      <c r="J134" s="172">
        <f t="shared" si="6"/>
      </c>
      <c r="K134" s="207"/>
      <c r="L134" s="139">
        <f t="shared" si="7"/>
      </c>
      <c r="M134" s="207"/>
      <c r="N134" s="139">
        <f t="shared" si="8"/>
      </c>
      <c r="O134" s="207"/>
      <c r="P134" s="139">
        <f t="shared" si="9"/>
      </c>
      <c r="Q134" s="207"/>
      <c r="R134" s="139">
        <f t="shared" si="12"/>
      </c>
      <c r="S134" s="207"/>
      <c r="T134" s="139">
        <f>IF(S134="","",RANK(S134,$S$115:$S$137))</f>
      </c>
      <c r="U134" s="207"/>
      <c r="V134" s="139">
        <f>IF(U134="","",RANK(U134,$U$115:$U$137))</f>
      </c>
      <c r="W134" s="210"/>
      <c r="X134" s="134">
        <f t="shared" si="15"/>
      </c>
    </row>
    <row r="135" spans="1:24" ht="12.75" hidden="1">
      <c r="A135" s="229" t="str">
        <f>'Ordre de passage'!C31</f>
        <v>CLUB 28</v>
      </c>
      <c r="B135" s="392" t="str">
        <f>'Ordre de passage'!D31</f>
        <v>Participant 28</v>
      </c>
      <c r="C135" s="110"/>
      <c r="D135" s="175">
        <f t="shared" si="10"/>
      </c>
      <c r="E135" s="132">
        <f>IF(H135="","",LOOKUP(D135,Valeurs!$D$4:Valeurs!$D$43,Valeurs!$E$4:Valeurs!$E$43))</f>
      </c>
      <c r="F135" s="169" t="str">
        <f>IF(D135="","0,00%",LOOKUP(D135,Valeurs!$D$4:$D$43,Valeurs!$F$4:$F$43))</f>
        <v>0,00%</v>
      </c>
      <c r="G135" s="227"/>
      <c r="H135" s="373">
        <f t="shared" si="14"/>
      </c>
      <c r="I135" s="207"/>
      <c r="J135" s="172">
        <f t="shared" si="6"/>
      </c>
      <c r="K135" s="207"/>
      <c r="L135" s="139">
        <f t="shared" si="7"/>
      </c>
      <c r="M135" s="207"/>
      <c r="N135" s="139">
        <f t="shared" si="8"/>
      </c>
      <c r="O135" s="207"/>
      <c r="P135" s="139">
        <f t="shared" si="9"/>
      </c>
      <c r="Q135" s="207"/>
      <c r="R135" s="139">
        <f t="shared" si="12"/>
      </c>
      <c r="S135" s="207"/>
      <c r="T135" s="139">
        <f>IF(S135="","",RANK(S135,$S$115:$S$137))</f>
      </c>
      <c r="U135" s="207"/>
      <c r="V135" s="139">
        <f>IF(U135="","",RANK(U135,$U$115:$U$137))</f>
      </c>
      <c r="W135" s="210"/>
      <c r="X135" s="134">
        <f t="shared" si="15"/>
      </c>
    </row>
    <row r="136" spans="1:24" ht="12.75" hidden="1">
      <c r="A136" s="229" t="str">
        <f>'Ordre de passage'!C32</f>
        <v>CLUB 29</v>
      </c>
      <c r="B136" s="392" t="str">
        <f>'Ordre de passage'!D32</f>
        <v>Participant 29</v>
      </c>
      <c r="C136" s="110"/>
      <c r="D136" s="175">
        <f t="shared" si="10"/>
      </c>
      <c r="E136" s="132">
        <f>IF(H136="","",LOOKUP(D136,Valeurs!$D$4:Valeurs!$D$43,Valeurs!$E$4:Valeurs!$E$43))</f>
      </c>
      <c r="F136" s="169" t="str">
        <f>IF(D136="","0,00%",LOOKUP(D136,Valeurs!$D$4:$D$43,Valeurs!$F$4:$F$43))</f>
        <v>0,00%</v>
      </c>
      <c r="G136" s="227"/>
      <c r="H136" s="373">
        <f t="shared" si="14"/>
      </c>
      <c r="I136" s="207"/>
      <c r="J136" s="172">
        <f t="shared" si="6"/>
      </c>
      <c r="K136" s="207"/>
      <c r="L136" s="139">
        <f t="shared" si="7"/>
      </c>
      <c r="M136" s="207"/>
      <c r="N136" s="139">
        <f t="shared" si="8"/>
      </c>
      <c r="O136" s="207"/>
      <c r="P136" s="139">
        <f t="shared" si="9"/>
      </c>
      <c r="Q136" s="207"/>
      <c r="R136" s="139">
        <f t="shared" si="12"/>
      </c>
      <c r="S136" s="207"/>
      <c r="T136" s="139">
        <f>IF(S136="","",RANK(S136,$S$115:$S$137))</f>
      </c>
      <c r="U136" s="207"/>
      <c r="V136" s="139">
        <f>IF(U136="","",RANK(U136,$U$115:$U$137))</f>
      </c>
      <c r="W136" s="210"/>
      <c r="X136" s="134">
        <f t="shared" si="15"/>
      </c>
    </row>
    <row r="137" spans="1:24" ht="13.5" hidden="1" thickBot="1">
      <c r="A137" s="263" t="str">
        <f>'Ordre de passage'!C33</f>
        <v>CLUB 30</v>
      </c>
      <c r="B137" s="393" t="str">
        <f>'Ordre de passage'!D33</f>
        <v>Participant 30</v>
      </c>
      <c r="C137" s="111"/>
      <c r="D137" s="144">
        <f t="shared" si="10"/>
      </c>
      <c r="E137" s="235">
        <f>IF(H137="","",LOOKUP(D137,Valeurs!$D$4:Valeurs!$D$43,Valeurs!$E$4:Valeurs!$E$43))</f>
      </c>
      <c r="F137" s="170" t="str">
        <f>IF(D137="","0,00%",LOOKUP(D137,Valeurs!$D$4:$D$43,Valeurs!$F$4:$F$43))</f>
        <v>0,00%</v>
      </c>
      <c r="G137" s="228"/>
      <c r="H137" s="258">
        <f t="shared" si="14"/>
      </c>
      <c r="I137" s="208"/>
      <c r="J137" s="173">
        <f t="shared" si="6"/>
      </c>
      <c r="K137" s="208"/>
      <c r="L137" s="141">
        <f t="shared" si="7"/>
      </c>
      <c r="M137" s="208"/>
      <c r="N137" s="141">
        <f t="shared" si="8"/>
      </c>
      <c r="O137" s="208"/>
      <c r="P137" s="141">
        <f t="shared" si="9"/>
      </c>
      <c r="Q137" s="208"/>
      <c r="R137" s="141">
        <f t="shared" si="12"/>
      </c>
      <c r="S137" s="208"/>
      <c r="T137" s="141">
        <f>IF(S137="","",RANK(S137,$O$108:$O$137))</f>
      </c>
      <c r="U137" s="208"/>
      <c r="V137" s="141">
        <f>IF(U137="","",RANK(U137,$U$115:$U$137))</f>
      </c>
      <c r="W137" s="211"/>
      <c r="X137" s="134">
        <f t="shared" si="15"/>
      </c>
    </row>
    <row r="138" ht="13.5" thickBot="1"/>
    <row r="139" spans="1:14" ht="18">
      <c r="A139" s="456" t="s">
        <v>68</v>
      </c>
      <c r="B139" s="457"/>
      <c r="C139" s="457"/>
      <c r="D139" s="457"/>
      <c r="E139" s="457"/>
      <c r="F139" s="457"/>
      <c r="G139" s="457"/>
      <c r="H139" s="457"/>
      <c r="I139" s="457"/>
      <c r="J139" s="457"/>
      <c r="K139" s="457"/>
      <c r="L139" s="457"/>
      <c r="M139" s="457"/>
      <c r="N139" s="458"/>
    </row>
    <row r="140" spans="1:14" ht="27" thickBot="1">
      <c r="A140" s="447" t="s">
        <v>60</v>
      </c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448"/>
      <c r="N140" s="449"/>
    </row>
    <row r="141" spans="1:14" ht="16.5" thickBot="1">
      <c r="A141" s="437" t="s">
        <v>47</v>
      </c>
      <c r="B141" s="437" t="s">
        <v>51</v>
      </c>
      <c r="C141" s="442"/>
      <c r="D141" s="437" t="s">
        <v>9</v>
      </c>
      <c r="E141" s="437" t="s">
        <v>44</v>
      </c>
      <c r="F141" s="437" t="s">
        <v>3</v>
      </c>
      <c r="G141" s="450"/>
      <c r="H141" s="233" t="s">
        <v>1</v>
      </c>
      <c r="I141" s="452" t="s">
        <v>205</v>
      </c>
      <c r="J141" s="452"/>
      <c r="K141" s="452" t="s">
        <v>206</v>
      </c>
      <c r="L141" s="452"/>
      <c r="M141" s="441" t="s">
        <v>61</v>
      </c>
      <c r="N141" s="441"/>
    </row>
    <row r="142" spans="1:14" ht="13.5" thickBot="1">
      <c r="A142" s="438"/>
      <c r="B142" s="438"/>
      <c r="C142" s="443"/>
      <c r="D142" s="438"/>
      <c r="E142" s="438"/>
      <c r="F142" s="438"/>
      <c r="G142" s="451"/>
      <c r="H142" s="255">
        <f>SUM(I142,K142,M142)</f>
        <v>226</v>
      </c>
      <c r="I142" s="205">
        <v>140</v>
      </c>
      <c r="J142" s="109" t="s">
        <v>9</v>
      </c>
      <c r="K142" s="205">
        <v>66</v>
      </c>
      <c r="L142" s="109" t="s">
        <v>9</v>
      </c>
      <c r="M142" s="205">
        <v>20</v>
      </c>
      <c r="N142" s="109" t="s">
        <v>9</v>
      </c>
    </row>
    <row r="143" spans="1:14" ht="12.75">
      <c r="A143" s="215" t="str">
        <f>'Ordre de passage'!C4</f>
        <v>Narval</v>
      </c>
      <c r="B143" s="394" t="str">
        <f>'Ordre de passage'!D4</f>
        <v>Gabrielle Diotte</v>
      </c>
      <c r="C143" s="135"/>
      <c r="D143" s="142">
        <f>IF(H143="","",RANK(H143,$H$143:$H$172))</f>
        <v>4</v>
      </c>
      <c r="E143" s="136">
        <f>IF(H143="","",LOOKUP(D143,Valeurs!$G$4:Valeurs!$G$43,Valeurs!$H$4:Valeurs!$H$43))</f>
        <v>14</v>
      </c>
      <c r="F143" s="366">
        <f>IF(D143="","0,00%",LOOKUP(D143,Valeurs!$G$4:$G$43,Valeurs!$I$4:$I$43))</f>
        <v>0.21</v>
      </c>
      <c r="G143" s="251"/>
      <c r="H143" s="256">
        <f>IF(I143="","",IF(K143="","",IF(M143="","",SUM(I143,K143,M143))))</f>
        <v>108.2</v>
      </c>
      <c r="I143" s="206">
        <v>43.2</v>
      </c>
      <c r="J143" s="137">
        <f aca="true" t="shared" si="16" ref="J143:J172">IF(I143="","",RANK(I143,$I$143:$I$172))</f>
        <v>7</v>
      </c>
      <c r="K143" s="206">
        <v>45</v>
      </c>
      <c r="L143" s="137">
        <f aca="true" t="shared" si="17" ref="L143:L172">IF(K143="","",RANK(K143,$K$143:$K$172))</f>
        <v>4</v>
      </c>
      <c r="M143" s="206">
        <v>20</v>
      </c>
      <c r="N143" s="137">
        <f>IF(M143="","",RANK(M143,$M$143:$M$172))</f>
        <v>1</v>
      </c>
    </row>
    <row r="144" spans="1:14" ht="12.75">
      <c r="A144" s="217" t="str">
        <f>'Ordre de passage'!C5</f>
        <v>Narval</v>
      </c>
      <c r="B144" s="395" t="str">
        <f>'Ordre de passage'!D5</f>
        <v>Joëlle Gauthier-Drapeau</v>
      </c>
      <c r="C144" s="110"/>
      <c r="D144" s="143">
        <f aca="true" t="shared" si="18" ref="D144:D172">IF(H144="","",RANK(H144,$H$143:$H$172))</f>
        <v>5</v>
      </c>
      <c r="E144" s="138">
        <f>IF(H144="","",LOOKUP(D144,Valeurs!$G$4:Valeurs!$G$43,Valeurs!$H$4:Valeurs!$H$43))</f>
        <v>13</v>
      </c>
      <c r="F144" s="367">
        <f>IF(D144="","0,00%",LOOKUP(D144,Valeurs!$G$4:$G$43,Valeurs!$I$4:$I$43))</f>
        <v>0.195</v>
      </c>
      <c r="G144" s="252"/>
      <c r="H144" s="257">
        <f aca="true" t="shared" si="19" ref="H144:H149">IF(I144="","",IF(K144="","",IF(M144="","",SUM(I144,K144,M144))))</f>
        <v>105.2</v>
      </c>
      <c r="I144" s="207">
        <v>47.2</v>
      </c>
      <c r="J144" s="139">
        <f t="shared" si="16"/>
        <v>5</v>
      </c>
      <c r="K144" s="207">
        <v>38</v>
      </c>
      <c r="L144" s="139">
        <f t="shared" si="17"/>
        <v>5</v>
      </c>
      <c r="M144" s="207">
        <v>20</v>
      </c>
      <c r="N144" s="139">
        <f aca="true" t="shared" si="20" ref="N144:N149">IF(M144="","",RANK(M144,$M$143:$M$172))</f>
        <v>1</v>
      </c>
    </row>
    <row r="145" spans="1:14" ht="12.75">
      <c r="A145" s="217" t="str">
        <f>'Ordre de passage'!C6</f>
        <v>SSSL</v>
      </c>
      <c r="B145" s="395" t="str">
        <f>'Ordre de passage'!D6</f>
        <v>Paula Sofia Loaiza</v>
      </c>
      <c r="C145" s="110"/>
      <c r="D145" s="143">
        <f t="shared" si="18"/>
        <v>6</v>
      </c>
      <c r="E145" s="138">
        <f>IF(H145="","",LOOKUP(D145,Valeurs!$G$4:Valeurs!$G$43,Valeurs!$H$4:Valeurs!$H$43))</f>
        <v>12</v>
      </c>
      <c r="F145" s="367">
        <f>IF(D145="","0,00%",LOOKUP(D145,Valeurs!$G$4:$G$43,Valeurs!$I$4:$I$43))</f>
        <v>0.18</v>
      </c>
      <c r="G145" s="252"/>
      <c r="H145" s="257">
        <f t="shared" si="19"/>
        <v>89.6</v>
      </c>
      <c r="I145" s="207">
        <v>57.6</v>
      </c>
      <c r="J145" s="139">
        <f t="shared" si="16"/>
        <v>4</v>
      </c>
      <c r="K145" s="207">
        <v>32</v>
      </c>
      <c r="L145" s="139">
        <f t="shared" si="17"/>
        <v>6</v>
      </c>
      <c r="M145" s="207">
        <v>0</v>
      </c>
      <c r="N145" s="139">
        <f t="shared" si="20"/>
        <v>6</v>
      </c>
    </row>
    <row r="146" spans="1:14" ht="12.75">
      <c r="A146" s="217" t="str">
        <f>'Ordre de passage'!C7</f>
        <v>Narval</v>
      </c>
      <c r="B146" s="395" t="str">
        <f>'Ordre de passage'!D7</f>
        <v>Laura Vincent</v>
      </c>
      <c r="C146" s="110"/>
      <c r="D146" s="143">
        <f t="shared" si="18"/>
        <v>1</v>
      </c>
      <c r="E146" s="138">
        <f>IF(H146="","",LOOKUP(D146,Valeurs!$G$4:Valeurs!$G$43,Valeurs!$H$4:Valeurs!$H$43))</f>
        <v>20</v>
      </c>
      <c r="F146" s="367">
        <f>IF(D146="","0,00%",LOOKUP(D146,Valeurs!$G$4:$G$43,Valeurs!$I$4:$I$43))</f>
        <v>0.3</v>
      </c>
      <c r="G146" s="252"/>
      <c r="H146" s="257">
        <f t="shared" si="19"/>
        <v>159</v>
      </c>
      <c r="I146" s="207">
        <v>77</v>
      </c>
      <c r="J146" s="139">
        <f t="shared" si="16"/>
        <v>1</v>
      </c>
      <c r="K146" s="207">
        <v>62</v>
      </c>
      <c r="L146" s="139">
        <f t="shared" si="17"/>
        <v>1</v>
      </c>
      <c r="M146" s="207">
        <v>20</v>
      </c>
      <c r="N146" s="139">
        <f t="shared" si="20"/>
        <v>1</v>
      </c>
    </row>
    <row r="147" spans="1:14" ht="12.75">
      <c r="A147" s="217" t="str">
        <f>'Ordre de passage'!C8</f>
        <v>CSRN</v>
      </c>
      <c r="B147" s="395" t="str">
        <f>'Ordre de passage'!D8</f>
        <v>Thomas Martin</v>
      </c>
      <c r="C147" s="110"/>
      <c r="D147" s="143">
        <f t="shared" si="18"/>
        <v>7</v>
      </c>
      <c r="E147" s="138">
        <f>IF(H147="","",LOOKUP(D147,Valeurs!$G$4:Valeurs!$G$43,Valeurs!$H$4:Valeurs!$H$43))</f>
        <v>11</v>
      </c>
      <c r="F147" s="367">
        <f>IF(D147="","0,00%",LOOKUP(D147,Valeurs!$G$4:$G$43,Valeurs!$I$4:$I$43))</f>
        <v>0.165</v>
      </c>
      <c r="G147" s="252"/>
      <c r="H147" s="257">
        <f t="shared" si="19"/>
        <v>80</v>
      </c>
      <c r="I147" s="207">
        <v>62</v>
      </c>
      <c r="J147" s="139">
        <f t="shared" si="16"/>
        <v>2</v>
      </c>
      <c r="K147" s="207">
        <v>0</v>
      </c>
      <c r="L147" s="139">
        <f t="shared" si="17"/>
        <v>7</v>
      </c>
      <c r="M147" s="207">
        <v>18</v>
      </c>
      <c r="N147" s="139">
        <f t="shared" si="20"/>
        <v>5</v>
      </c>
    </row>
    <row r="148" spans="1:14" ht="12.75">
      <c r="A148" s="217" t="str">
        <f>'Ordre de passage'!C9</f>
        <v>Narval</v>
      </c>
      <c r="B148" s="395" t="str">
        <f>'Ordre de passage'!D9</f>
        <v>Léony Gobeil</v>
      </c>
      <c r="C148" s="110"/>
      <c r="D148" s="143">
        <f t="shared" si="18"/>
        <v>3</v>
      </c>
      <c r="E148" s="138">
        <f>IF(H148="","",LOOKUP(D148,Valeurs!$G$4:Valeurs!$G$43,Valeurs!$H$4:Valeurs!$H$43))</f>
        <v>16</v>
      </c>
      <c r="F148" s="367">
        <f>IF(D148="","0,00%",LOOKUP(D148,Valeurs!$G$4:$G$43,Valeurs!$I$4:$I$43))</f>
        <v>0.24</v>
      </c>
      <c r="G148" s="252"/>
      <c r="H148" s="257">
        <f t="shared" si="19"/>
        <v>118.6</v>
      </c>
      <c r="I148" s="207">
        <v>61.6</v>
      </c>
      <c r="J148" s="139">
        <f t="shared" si="16"/>
        <v>3</v>
      </c>
      <c r="K148" s="207">
        <v>57</v>
      </c>
      <c r="L148" s="139">
        <f t="shared" si="17"/>
        <v>2</v>
      </c>
      <c r="M148" s="207">
        <v>0</v>
      </c>
      <c r="N148" s="139">
        <f t="shared" si="20"/>
        <v>6</v>
      </c>
    </row>
    <row r="149" spans="1:14" ht="13.5" thickBot="1">
      <c r="A149" s="217" t="str">
        <f>'Ordre de passage'!C10</f>
        <v>CAEM</v>
      </c>
      <c r="B149" s="395" t="str">
        <f>'Ordre de passage'!D10</f>
        <v>Ariane Saint-Denis</v>
      </c>
      <c r="C149" s="110"/>
      <c r="D149" s="143">
        <f t="shared" si="18"/>
        <v>2</v>
      </c>
      <c r="E149" s="138">
        <f>IF(H149="","",LOOKUP(D149,Valeurs!$G$4:Valeurs!$G$43,Valeurs!$H$4:Valeurs!$H$43))</f>
        <v>18</v>
      </c>
      <c r="F149" s="367">
        <f>IF(D149="","0,00%",LOOKUP(D149,Valeurs!$G$4:$G$43,Valeurs!$I$4:$I$43))</f>
        <v>0.27</v>
      </c>
      <c r="G149" s="252"/>
      <c r="H149" s="258">
        <f t="shared" si="19"/>
        <v>121</v>
      </c>
      <c r="I149" s="207">
        <v>44</v>
      </c>
      <c r="J149" s="139">
        <f t="shared" si="16"/>
        <v>6</v>
      </c>
      <c r="K149" s="207">
        <v>57</v>
      </c>
      <c r="L149" s="139">
        <f t="shared" si="17"/>
        <v>2</v>
      </c>
      <c r="M149" s="207">
        <v>20</v>
      </c>
      <c r="N149" s="141">
        <f t="shared" si="20"/>
        <v>1</v>
      </c>
    </row>
    <row r="150" spans="1:16" ht="12.75" hidden="1">
      <c r="A150" s="217" t="str">
        <f>'Ordre de passage'!C11</f>
        <v>CLUB 8</v>
      </c>
      <c r="B150" s="395" t="str">
        <f>'Ordre de passage'!D11</f>
        <v>Participant 8</v>
      </c>
      <c r="C150" s="110"/>
      <c r="D150" s="143">
        <f t="shared" si="18"/>
      </c>
      <c r="E150" s="138">
        <f>IF(H150="","",LOOKUP(D150,Valeurs!$G$4:Valeurs!$G$43,Valeurs!$H$4:Valeurs!$H$43))</f>
      </c>
      <c r="F150" s="367" t="str">
        <f>IF(D150="","0,00%",LOOKUP(D150,Valeurs!$G$4:$G$43,Valeurs!$I$4:$I$43))</f>
        <v>0,00%</v>
      </c>
      <c r="G150" s="252"/>
      <c r="H150" s="373">
        <f aca="true" t="shared" si="21" ref="H150:H172">IF(I150="","",IF(K150="","",IF(O150="","",SUM(I150,K150,O150,M150))))</f>
      </c>
      <c r="I150" s="207"/>
      <c r="J150" s="139">
        <f t="shared" si="16"/>
      </c>
      <c r="K150" s="207"/>
      <c r="L150" s="139">
        <f t="shared" si="17"/>
      </c>
      <c r="M150" s="207"/>
      <c r="N150" s="134">
        <f>IF(M150="","",RANK(M150,$M$150:$M$172))</f>
      </c>
      <c r="O150" s="207"/>
      <c r="P150" s="139">
        <f aca="true" t="shared" si="22" ref="P150:P172">IF(O150="","",RANK(O150,$O$143:$O$172))</f>
      </c>
    </row>
    <row r="151" spans="1:16" ht="12.75" hidden="1">
      <c r="A151" s="217" t="str">
        <f>'Ordre de passage'!C12</f>
        <v>CLUB 9</v>
      </c>
      <c r="B151" s="395" t="str">
        <f>'Ordre de passage'!D12</f>
        <v>Participant 9</v>
      </c>
      <c r="C151" s="110"/>
      <c r="D151" s="143">
        <f t="shared" si="18"/>
      </c>
      <c r="E151" s="138">
        <f>IF(H151="","",LOOKUP(D151,Valeurs!$G$4:Valeurs!$G$43,Valeurs!$H$4:Valeurs!$H$43))</f>
      </c>
      <c r="F151" s="367" t="str">
        <f>IF(D151="","0,00%",LOOKUP(D151,Valeurs!$G$4:$G$43,Valeurs!$I$4:$I$43))</f>
        <v>0,00%</v>
      </c>
      <c r="G151" s="252"/>
      <c r="H151" s="257">
        <f t="shared" si="21"/>
      </c>
      <c r="I151" s="207"/>
      <c r="J151" s="139">
        <f t="shared" si="16"/>
      </c>
      <c r="K151" s="207"/>
      <c r="L151" s="139">
        <f t="shared" si="17"/>
      </c>
      <c r="M151" s="207"/>
      <c r="N151" s="139">
        <f>IF(M151="","",RANK(M151,$M$150:$M$172))</f>
      </c>
      <c r="O151" s="207"/>
      <c r="P151" s="139">
        <f t="shared" si="22"/>
      </c>
    </row>
    <row r="152" spans="1:16" ht="12.75" hidden="1">
      <c r="A152" s="217" t="str">
        <f>'Ordre de passage'!C13</f>
        <v>CLUB 10</v>
      </c>
      <c r="B152" s="395" t="str">
        <f>'Ordre de passage'!D13</f>
        <v>Participant 10</v>
      </c>
      <c r="C152" s="110"/>
      <c r="D152" s="143">
        <f t="shared" si="18"/>
      </c>
      <c r="E152" s="138">
        <f>IF(H152="","",LOOKUP(D152,Valeurs!$G$4:Valeurs!$G$43,Valeurs!$H$4:Valeurs!$H$43))</f>
      </c>
      <c r="F152" s="367" t="str">
        <f>IF(D152="","0,00%",LOOKUP(D152,Valeurs!$G$4:$G$43,Valeurs!$I$4:$I$43))</f>
        <v>0,00%</v>
      </c>
      <c r="G152" s="252"/>
      <c r="H152" s="257">
        <f t="shared" si="21"/>
      </c>
      <c r="I152" s="207"/>
      <c r="J152" s="139">
        <f t="shared" si="16"/>
      </c>
      <c r="K152" s="207"/>
      <c r="L152" s="139">
        <f t="shared" si="17"/>
      </c>
      <c r="M152" s="207"/>
      <c r="N152" s="139">
        <f>IF(M152="","",RANK(M152,$M$150:$M$172))</f>
      </c>
      <c r="O152" s="207"/>
      <c r="P152" s="139">
        <f t="shared" si="22"/>
      </c>
    </row>
    <row r="153" spans="1:16" ht="12.75" hidden="1">
      <c r="A153" s="217" t="str">
        <f>'Ordre de passage'!C14</f>
        <v>CLUB 11</v>
      </c>
      <c r="B153" s="395" t="str">
        <f>'Ordre de passage'!D14</f>
        <v>Participant 11</v>
      </c>
      <c r="C153" s="110"/>
      <c r="D153" s="143">
        <f t="shared" si="18"/>
      </c>
      <c r="E153" s="138">
        <f>IF(H153="","",LOOKUP(D153,Valeurs!$G$4:Valeurs!$G$43,Valeurs!$H$4:Valeurs!$H$43))</f>
      </c>
      <c r="F153" s="367" t="str">
        <f>IF(D153="","0,00%",LOOKUP(D153,Valeurs!$G$4:$G$43,Valeurs!$I$4:$I$43))</f>
        <v>0,00%</v>
      </c>
      <c r="G153" s="252"/>
      <c r="H153" s="257">
        <f t="shared" si="21"/>
      </c>
      <c r="I153" s="207"/>
      <c r="J153" s="139">
        <f t="shared" si="16"/>
      </c>
      <c r="K153" s="207"/>
      <c r="L153" s="139">
        <f t="shared" si="17"/>
      </c>
      <c r="M153" s="207"/>
      <c r="N153" s="139">
        <f>IF(M153="","",RANK(M153,$M$150:$M$172))</f>
      </c>
      <c r="O153" s="207"/>
      <c r="P153" s="139">
        <f t="shared" si="22"/>
      </c>
    </row>
    <row r="154" spans="1:16" ht="12.75" hidden="1">
      <c r="A154" s="217" t="str">
        <f>'Ordre de passage'!C15</f>
        <v>CLUB 12</v>
      </c>
      <c r="B154" s="395" t="str">
        <f>'Ordre de passage'!D15</f>
        <v>Participant 12</v>
      </c>
      <c r="C154" s="110"/>
      <c r="D154" s="143">
        <f t="shared" si="18"/>
      </c>
      <c r="E154" s="138">
        <f>IF(H154="","",LOOKUP(D154,Valeurs!$G$4:Valeurs!$G$43,Valeurs!$H$4:Valeurs!$H$43))</f>
      </c>
      <c r="F154" s="367" t="str">
        <f>IF(D154="","0,00%",LOOKUP(D154,Valeurs!$G$4:$G$43,Valeurs!$I$4:$I$43))</f>
        <v>0,00%</v>
      </c>
      <c r="G154" s="252"/>
      <c r="H154" s="257">
        <f t="shared" si="21"/>
      </c>
      <c r="I154" s="207"/>
      <c r="J154" s="139">
        <f t="shared" si="16"/>
      </c>
      <c r="K154" s="207"/>
      <c r="L154" s="139">
        <f t="shared" si="17"/>
      </c>
      <c r="M154" s="207"/>
      <c r="N154" s="139">
        <f>IF(M154="","",RANK(M154,$M$150:$M$172))</f>
      </c>
      <c r="O154" s="207"/>
      <c r="P154" s="139">
        <f t="shared" si="22"/>
      </c>
    </row>
    <row r="155" spans="1:16" ht="12.75" hidden="1">
      <c r="A155" s="217" t="str">
        <f>'Ordre de passage'!C16</f>
        <v>CLUB 13</v>
      </c>
      <c r="B155" s="395" t="str">
        <f>'Ordre de passage'!D16</f>
        <v>Participant 13</v>
      </c>
      <c r="C155" s="110"/>
      <c r="D155" s="143">
        <f t="shared" si="18"/>
      </c>
      <c r="E155" s="138">
        <f>IF(H155="","",LOOKUP(D155,Valeurs!$G$4:Valeurs!$G$43,Valeurs!$H$4:Valeurs!$H$43))</f>
      </c>
      <c r="F155" s="367" t="str">
        <f>IF(D155="","0,00%",LOOKUP(D155,Valeurs!$G$4:$G$43,Valeurs!$I$4:$I$43))</f>
        <v>0,00%</v>
      </c>
      <c r="G155" s="252"/>
      <c r="H155" s="257">
        <f t="shared" si="21"/>
      </c>
      <c r="I155" s="207"/>
      <c r="J155" s="139">
        <f t="shared" si="16"/>
      </c>
      <c r="K155" s="207"/>
      <c r="L155" s="139">
        <f t="shared" si="17"/>
      </c>
      <c r="M155" s="207"/>
      <c r="N155" s="139">
        <f>IF(M155="","",RANK(M155,$M$150:$M$172))</f>
      </c>
      <c r="O155" s="207"/>
      <c r="P155" s="139">
        <f t="shared" si="22"/>
      </c>
    </row>
    <row r="156" spans="1:16" ht="12.75" hidden="1">
      <c r="A156" s="217" t="str">
        <f>'Ordre de passage'!C17</f>
        <v>CLUB 14</v>
      </c>
      <c r="B156" s="395" t="str">
        <f>'Ordre de passage'!D17</f>
        <v>Participant 14</v>
      </c>
      <c r="C156" s="110"/>
      <c r="D156" s="143">
        <f t="shared" si="18"/>
      </c>
      <c r="E156" s="138">
        <f>IF(H156="","",LOOKUP(D156,Valeurs!$G$4:Valeurs!$G$43,Valeurs!$H$4:Valeurs!$H$43))</f>
      </c>
      <c r="F156" s="367" t="str">
        <f>IF(D156="","0,00%",LOOKUP(D156,Valeurs!$G$4:$G$43,Valeurs!$I$4:$I$43))</f>
        <v>0,00%</v>
      </c>
      <c r="G156" s="252"/>
      <c r="H156" s="257">
        <f t="shared" si="21"/>
      </c>
      <c r="I156" s="207"/>
      <c r="J156" s="139">
        <f t="shared" si="16"/>
      </c>
      <c r="K156" s="207"/>
      <c r="L156" s="139">
        <f t="shared" si="17"/>
      </c>
      <c r="M156" s="207"/>
      <c r="N156" s="139">
        <f>IF(M156="","",RANK(M156,$M$150:$M$172))</f>
      </c>
      <c r="O156" s="207"/>
      <c r="P156" s="139">
        <f t="shared" si="22"/>
      </c>
    </row>
    <row r="157" spans="1:16" ht="12.75" hidden="1">
      <c r="A157" s="217" t="str">
        <f>'Ordre de passage'!C18</f>
        <v>CLUB 15</v>
      </c>
      <c r="B157" s="395" t="str">
        <f>'Ordre de passage'!D18</f>
        <v>Participant 15</v>
      </c>
      <c r="C157" s="110"/>
      <c r="D157" s="143">
        <f t="shared" si="18"/>
      </c>
      <c r="E157" s="138">
        <f>IF(H157="","",LOOKUP(D157,Valeurs!$G$4:Valeurs!$G$43,Valeurs!$H$4:Valeurs!$H$43))</f>
      </c>
      <c r="F157" s="367" t="str">
        <f>IF(D157="","0,00%",LOOKUP(D157,Valeurs!$G$4:$G$43,Valeurs!$I$4:$I$43))</f>
        <v>0,00%</v>
      </c>
      <c r="G157" s="252"/>
      <c r="H157" s="257">
        <f t="shared" si="21"/>
      </c>
      <c r="I157" s="207"/>
      <c r="J157" s="139">
        <f t="shared" si="16"/>
      </c>
      <c r="K157" s="207"/>
      <c r="L157" s="139">
        <f t="shared" si="17"/>
      </c>
      <c r="M157" s="207"/>
      <c r="N157" s="139">
        <f>IF(M157="","",RANK(M157,$M$150:$M$172))</f>
      </c>
      <c r="O157" s="207"/>
      <c r="P157" s="139">
        <f t="shared" si="22"/>
      </c>
    </row>
    <row r="158" spans="1:16" ht="12.75" hidden="1">
      <c r="A158" s="217" t="str">
        <f>'Ordre de passage'!C19</f>
        <v>CLUB 16</v>
      </c>
      <c r="B158" s="395" t="str">
        <f>'Ordre de passage'!D19</f>
        <v>Participant 16</v>
      </c>
      <c r="C158" s="110"/>
      <c r="D158" s="143">
        <f t="shared" si="18"/>
      </c>
      <c r="E158" s="138">
        <f>IF(H158="","",LOOKUP(D158,Valeurs!$G$4:Valeurs!$G$43,Valeurs!$H$4:Valeurs!$H$43))</f>
      </c>
      <c r="F158" s="367" t="str">
        <f>IF(D158="","0,00%",LOOKUP(D158,Valeurs!$G$4:$G$43,Valeurs!$I$4:$I$43))</f>
        <v>0,00%</v>
      </c>
      <c r="G158" s="252"/>
      <c r="H158" s="257">
        <f t="shared" si="21"/>
      </c>
      <c r="I158" s="207"/>
      <c r="J158" s="139">
        <f t="shared" si="16"/>
      </c>
      <c r="K158" s="207"/>
      <c r="L158" s="139">
        <f t="shared" si="17"/>
      </c>
      <c r="M158" s="207"/>
      <c r="N158" s="139">
        <f>IF(M158="","",RANK(M158,$M$150:$M$172))</f>
      </c>
      <c r="O158" s="207"/>
      <c r="P158" s="139">
        <f t="shared" si="22"/>
      </c>
    </row>
    <row r="159" spans="1:16" ht="12.75" hidden="1">
      <c r="A159" s="217" t="str">
        <f>'Ordre de passage'!C20</f>
        <v>CLUB 17</v>
      </c>
      <c r="B159" s="395" t="str">
        <f>'Ordre de passage'!D20</f>
        <v>Participant 17</v>
      </c>
      <c r="C159" s="110"/>
      <c r="D159" s="143">
        <f t="shared" si="18"/>
      </c>
      <c r="E159" s="138">
        <f>IF(H159="","",LOOKUP(D159,Valeurs!$G$4:Valeurs!$G$43,Valeurs!$H$4:Valeurs!$H$43))</f>
      </c>
      <c r="F159" s="367" t="str">
        <f>IF(D159="","0,00%",LOOKUP(D159,Valeurs!$G$4:$G$43,Valeurs!$I$4:$I$43))</f>
        <v>0,00%</v>
      </c>
      <c r="G159" s="252"/>
      <c r="H159" s="257">
        <f t="shared" si="21"/>
      </c>
      <c r="I159" s="207"/>
      <c r="J159" s="139">
        <f t="shared" si="16"/>
      </c>
      <c r="K159" s="207"/>
      <c r="L159" s="139">
        <f t="shared" si="17"/>
      </c>
      <c r="M159" s="207"/>
      <c r="N159" s="139">
        <f>IF(M159="","",RANK(M159,$M$150:$M$172))</f>
      </c>
      <c r="O159" s="207"/>
      <c r="P159" s="139">
        <f t="shared" si="22"/>
      </c>
    </row>
    <row r="160" spans="1:16" ht="12.75" hidden="1">
      <c r="A160" s="217" t="str">
        <f>'Ordre de passage'!C21</f>
        <v>CLUB 18</v>
      </c>
      <c r="B160" s="395" t="str">
        <f>'Ordre de passage'!D21</f>
        <v>Participant 18</v>
      </c>
      <c r="C160" s="110"/>
      <c r="D160" s="143">
        <f t="shared" si="18"/>
      </c>
      <c r="E160" s="138">
        <f>IF(H160="","",LOOKUP(D160,Valeurs!$G$4:Valeurs!$G$43,Valeurs!$H$4:Valeurs!$H$43))</f>
      </c>
      <c r="F160" s="367" t="str">
        <f>IF(D160="","0,00%",LOOKUP(D160,Valeurs!$G$4:$G$43,Valeurs!$I$4:$I$43))</f>
        <v>0,00%</v>
      </c>
      <c r="G160" s="252"/>
      <c r="H160" s="257">
        <f t="shared" si="21"/>
      </c>
      <c r="I160" s="207"/>
      <c r="J160" s="139">
        <f t="shared" si="16"/>
      </c>
      <c r="K160" s="207"/>
      <c r="L160" s="139">
        <f t="shared" si="17"/>
      </c>
      <c r="M160" s="207"/>
      <c r="N160" s="139">
        <f>IF(M160="","",RANK(M160,$M$150:$M$172))</f>
      </c>
      <c r="O160" s="207"/>
      <c r="P160" s="139">
        <f t="shared" si="22"/>
      </c>
    </row>
    <row r="161" spans="1:16" ht="12.75" hidden="1">
      <c r="A161" s="217" t="str">
        <f>'Ordre de passage'!C22</f>
        <v>CLUB 19</v>
      </c>
      <c r="B161" s="395" t="str">
        <f>'Ordre de passage'!D22</f>
        <v>Participant 19</v>
      </c>
      <c r="C161" s="110"/>
      <c r="D161" s="143">
        <f t="shared" si="18"/>
      </c>
      <c r="E161" s="138">
        <f>IF(H161="","",LOOKUP(D161,Valeurs!$G$4:Valeurs!$G$43,Valeurs!$H$4:Valeurs!$H$43))</f>
      </c>
      <c r="F161" s="367" t="str">
        <f>IF(D161="","0,00%",LOOKUP(D161,Valeurs!$G$4:$G$43,Valeurs!$I$4:$I$43))</f>
        <v>0,00%</v>
      </c>
      <c r="G161" s="252"/>
      <c r="H161" s="257">
        <f t="shared" si="21"/>
      </c>
      <c r="I161" s="207"/>
      <c r="J161" s="139">
        <f t="shared" si="16"/>
      </c>
      <c r="K161" s="207"/>
      <c r="L161" s="139">
        <f t="shared" si="17"/>
      </c>
      <c r="M161" s="207"/>
      <c r="N161" s="139">
        <f>IF(M161="","",RANK(M161,$M$150:$M$172))</f>
      </c>
      <c r="O161" s="207"/>
      <c r="P161" s="139">
        <f t="shared" si="22"/>
      </c>
    </row>
    <row r="162" spans="1:16" ht="12.75" hidden="1">
      <c r="A162" s="217" t="str">
        <f>'Ordre de passage'!C23</f>
        <v>CLUB 20</v>
      </c>
      <c r="B162" s="395" t="str">
        <f>'Ordre de passage'!D23</f>
        <v>Participant 20</v>
      </c>
      <c r="C162" s="110"/>
      <c r="D162" s="143">
        <f t="shared" si="18"/>
      </c>
      <c r="E162" s="138">
        <f>IF(H162="","",LOOKUP(D162,Valeurs!$G$4:Valeurs!$G$43,Valeurs!$H$4:Valeurs!$H$43))</f>
      </c>
      <c r="F162" s="367" t="str">
        <f>IF(D162="","0,00%",LOOKUP(D162,Valeurs!$G$4:$G$43,Valeurs!$I$4:$I$43))</f>
        <v>0,00%</v>
      </c>
      <c r="G162" s="252"/>
      <c r="H162" s="257">
        <f t="shared" si="21"/>
      </c>
      <c r="I162" s="207"/>
      <c r="J162" s="139">
        <f t="shared" si="16"/>
      </c>
      <c r="K162" s="207"/>
      <c r="L162" s="139">
        <f t="shared" si="17"/>
      </c>
      <c r="M162" s="207"/>
      <c r="N162" s="139">
        <f>IF(M162="","",RANK(M162,$M$150:$M$172))</f>
      </c>
      <c r="O162" s="207"/>
      <c r="P162" s="139">
        <f t="shared" si="22"/>
      </c>
    </row>
    <row r="163" spans="1:16" ht="12.75" hidden="1">
      <c r="A163" s="217" t="str">
        <f>'Ordre de passage'!C24</f>
        <v>CLUB 21</v>
      </c>
      <c r="B163" s="395" t="str">
        <f>'Ordre de passage'!D24</f>
        <v>Participant 21</v>
      </c>
      <c r="C163" s="168"/>
      <c r="D163" s="143">
        <f t="shared" si="18"/>
      </c>
      <c r="E163" s="138">
        <f>IF(H163="","",LOOKUP(D163,Valeurs!$G$4:Valeurs!$G$43,Valeurs!$H$4:Valeurs!$H$43))</f>
      </c>
      <c r="F163" s="367" t="str">
        <f>IF(D163="","0,00%",LOOKUP(D163,Valeurs!$G$4:$G$43,Valeurs!$I$4:$I$43))</f>
        <v>0,00%</v>
      </c>
      <c r="G163" s="253"/>
      <c r="H163" s="257">
        <f t="shared" si="21"/>
      </c>
      <c r="I163" s="214"/>
      <c r="J163" s="139">
        <f t="shared" si="16"/>
      </c>
      <c r="K163" s="214"/>
      <c r="L163" s="139">
        <f t="shared" si="17"/>
      </c>
      <c r="M163" s="214"/>
      <c r="N163" s="139">
        <f>IF(M163="","",RANK(M163,$M$150:$M$172))</f>
      </c>
      <c r="O163" s="214"/>
      <c r="P163" s="139">
        <f t="shared" si="22"/>
      </c>
    </row>
    <row r="164" spans="1:16" ht="12.75" hidden="1">
      <c r="A164" s="217" t="str">
        <f>'Ordre de passage'!C25</f>
        <v>CLUB 22</v>
      </c>
      <c r="B164" s="395" t="str">
        <f>'Ordre de passage'!D25</f>
        <v>Participant 22</v>
      </c>
      <c r="C164" s="168"/>
      <c r="D164" s="143">
        <f t="shared" si="18"/>
      </c>
      <c r="E164" s="138">
        <f>IF(H164="","",LOOKUP(D164,Valeurs!$G$4:Valeurs!$G$43,Valeurs!$H$4:Valeurs!$H$43))</f>
      </c>
      <c r="F164" s="367" t="str">
        <f>IF(D164="","0,00%",LOOKUP(D164,Valeurs!$G$4:$G$43,Valeurs!$I$4:$I$43))</f>
        <v>0,00%</v>
      </c>
      <c r="G164" s="253"/>
      <c r="H164" s="257">
        <f t="shared" si="21"/>
      </c>
      <c r="I164" s="214"/>
      <c r="J164" s="139">
        <f t="shared" si="16"/>
      </c>
      <c r="K164" s="214"/>
      <c r="L164" s="139">
        <f t="shared" si="17"/>
      </c>
      <c r="M164" s="214"/>
      <c r="N164" s="139">
        <f>IF(M164="","",RANK(M164,$M$150:$M$172))</f>
      </c>
      <c r="O164" s="214"/>
      <c r="P164" s="139">
        <f t="shared" si="22"/>
      </c>
    </row>
    <row r="165" spans="1:16" ht="12.75" hidden="1">
      <c r="A165" s="217" t="str">
        <f>'Ordre de passage'!C26</f>
        <v>CLUB 23</v>
      </c>
      <c r="B165" s="395" t="str">
        <f>'Ordre de passage'!D26</f>
        <v>Participant 23</v>
      </c>
      <c r="C165" s="168"/>
      <c r="D165" s="143">
        <f t="shared" si="18"/>
      </c>
      <c r="E165" s="138">
        <f>IF(H165="","",LOOKUP(D165,Valeurs!$G$4:Valeurs!$G$43,Valeurs!$H$4:Valeurs!$H$43))</f>
      </c>
      <c r="F165" s="367" t="str">
        <f>IF(D165="","0,00%",LOOKUP(D165,Valeurs!$G$4:$G$43,Valeurs!$I$4:$I$43))</f>
        <v>0,00%</v>
      </c>
      <c r="G165" s="253"/>
      <c r="H165" s="257">
        <f t="shared" si="21"/>
      </c>
      <c r="I165" s="214"/>
      <c r="J165" s="139">
        <f t="shared" si="16"/>
      </c>
      <c r="K165" s="214"/>
      <c r="L165" s="139">
        <f t="shared" si="17"/>
      </c>
      <c r="M165" s="214"/>
      <c r="N165" s="139">
        <f>IF(M165="","",RANK(M165,$M$150:$M$172))</f>
      </c>
      <c r="O165" s="214"/>
      <c r="P165" s="139">
        <f t="shared" si="22"/>
      </c>
    </row>
    <row r="166" spans="1:16" ht="12.75" hidden="1">
      <c r="A166" s="217" t="str">
        <f>'Ordre de passage'!C27</f>
        <v>CLUB 24</v>
      </c>
      <c r="B166" s="395" t="str">
        <f>'Ordre de passage'!D27</f>
        <v>Participant 24</v>
      </c>
      <c r="C166" s="168"/>
      <c r="D166" s="143">
        <f t="shared" si="18"/>
      </c>
      <c r="E166" s="138">
        <f>IF(H166="","",LOOKUP(D166,Valeurs!$G$4:Valeurs!$G$43,Valeurs!$H$4:Valeurs!$H$43))</f>
      </c>
      <c r="F166" s="367" t="str">
        <f>IF(D166="","0,00%",LOOKUP(D166,Valeurs!$G$4:$G$43,Valeurs!$I$4:$I$43))</f>
        <v>0,00%</v>
      </c>
      <c r="G166" s="253"/>
      <c r="H166" s="257">
        <f t="shared" si="21"/>
      </c>
      <c r="I166" s="214"/>
      <c r="J166" s="139">
        <f t="shared" si="16"/>
      </c>
      <c r="K166" s="214"/>
      <c r="L166" s="139">
        <f t="shared" si="17"/>
      </c>
      <c r="M166" s="214"/>
      <c r="N166" s="139">
        <f>IF(M166="","",RANK(M166,$M$150:$M$172))</f>
      </c>
      <c r="O166" s="214"/>
      <c r="P166" s="139">
        <f t="shared" si="22"/>
      </c>
    </row>
    <row r="167" spans="1:16" ht="12.75" hidden="1">
      <c r="A167" s="217" t="str">
        <f>'Ordre de passage'!C28</f>
        <v>CLUB 25</v>
      </c>
      <c r="B167" s="395" t="str">
        <f>'Ordre de passage'!D28</f>
        <v>Participant 25</v>
      </c>
      <c r="C167" s="168"/>
      <c r="D167" s="143">
        <f t="shared" si="18"/>
      </c>
      <c r="E167" s="138">
        <f>IF(H167="","",LOOKUP(D167,Valeurs!$G$4:Valeurs!$G$43,Valeurs!$H$4:Valeurs!$H$43))</f>
      </c>
      <c r="F167" s="367" t="str">
        <f>IF(D167="","0,00%",LOOKUP(D167,Valeurs!$G$4:$G$43,Valeurs!$I$4:$I$43))</f>
        <v>0,00%</v>
      </c>
      <c r="G167" s="253"/>
      <c r="H167" s="257">
        <f t="shared" si="21"/>
      </c>
      <c r="I167" s="214"/>
      <c r="J167" s="139">
        <f t="shared" si="16"/>
      </c>
      <c r="K167" s="214"/>
      <c r="L167" s="139">
        <f t="shared" si="17"/>
      </c>
      <c r="M167" s="214"/>
      <c r="N167" s="139">
        <f>IF(M167="","",RANK(M167,$M$150:$M$172))</f>
      </c>
      <c r="O167" s="214"/>
      <c r="P167" s="139">
        <f t="shared" si="22"/>
      </c>
    </row>
    <row r="168" spans="1:16" ht="12.75" hidden="1">
      <c r="A168" s="217" t="str">
        <f>'Ordre de passage'!C29</f>
        <v>CLUB 26</v>
      </c>
      <c r="B168" s="395" t="str">
        <f>'Ordre de passage'!D29</f>
        <v>Participant 26</v>
      </c>
      <c r="C168" s="168"/>
      <c r="D168" s="143">
        <f t="shared" si="18"/>
      </c>
      <c r="E168" s="138">
        <f>IF(H168="","",LOOKUP(D168,Valeurs!$G$4:Valeurs!$G$43,Valeurs!$H$4:Valeurs!$H$43))</f>
      </c>
      <c r="F168" s="367" t="str">
        <f>IF(D168="","0,00%",LOOKUP(D168,Valeurs!$G$4:$G$43,Valeurs!$I$4:$I$43))</f>
        <v>0,00%</v>
      </c>
      <c r="G168" s="253"/>
      <c r="H168" s="257">
        <f t="shared" si="21"/>
      </c>
      <c r="I168" s="214"/>
      <c r="J168" s="139">
        <f t="shared" si="16"/>
      </c>
      <c r="K168" s="214"/>
      <c r="L168" s="139">
        <f t="shared" si="17"/>
      </c>
      <c r="M168" s="214"/>
      <c r="N168" s="139">
        <f>IF(M168="","",RANK(M168,$M$150:$M$172))</f>
      </c>
      <c r="O168" s="214"/>
      <c r="P168" s="139">
        <f t="shared" si="22"/>
      </c>
    </row>
    <row r="169" spans="1:16" ht="12.75" hidden="1">
      <c r="A169" s="217" t="str">
        <f>'Ordre de passage'!C30</f>
        <v>CLUB 27</v>
      </c>
      <c r="B169" s="395" t="str">
        <f>'Ordre de passage'!D30</f>
        <v>Participant 27</v>
      </c>
      <c r="C169" s="168"/>
      <c r="D169" s="143">
        <f t="shared" si="18"/>
      </c>
      <c r="E169" s="138">
        <f>IF(H169="","",LOOKUP(D169,Valeurs!$G$4:Valeurs!$G$43,Valeurs!$H$4:Valeurs!$H$43))</f>
      </c>
      <c r="F169" s="367" t="str">
        <f>IF(D169="","0,00%",LOOKUP(D169,Valeurs!$G$4:$G$43,Valeurs!$I$4:$I$43))</f>
        <v>0,00%</v>
      </c>
      <c r="G169" s="253"/>
      <c r="H169" s="257">
        <f t="shared" si="21"/>
      </c>
      <c r="I169" s="214"/>
      <c r="J169" s="139">
        <f t="shared" si="16"/>
      </c>
      <c r="K169" s="214"/>
      <c r="L169" s="139">
        <f t="shared" si="17"/>
      </c>
      <c r="M169" s="214"/>
      <c r="N169" s="139">
        <f>IF(M169="","",RANK(M169,$M$150:$M$172))</f>
      </c>
      <c r="O169" s="214"/>
      <c r="P169" s="139">
        <f t="shared" si="22"/>
      </c>
    </row>
    <row r="170" spans="1:16" ht="12.75" hidden="1">
      <c r="A170" s="217" t="str">
        <f>'Ordre de passage'!C31</f>
        <v>CLUB 28</v>
      </c>
      <c r="B170" s="395" t="str">
        <f>'Ordre de passage'!D31</f>
        <v>Participant 28</v>
      </c>
      <c r="C170" s="168"/>
      <c r="D170" s="143">
        <f t="shared" si="18"/>
      </c>
      <c r="E170" s="138">
        <f>IF(H170="","",LOOKUP(D170,Valeurs!$G$4:Valeurs!$G$43,Valeurs!$H$4:Valeurs!$H$43))</f>
      </c>
      <c r="F170" s="367" t="str">
        <f>IF(D170="","0,00%",LOOKUP(D170,Valeurs!$G$4:$G$43,Valeurs!$I$4:$I$43))</f>
        <v>0,00%</v>
      </c>
      <c r="G170" s="253"/>
      <c r="H170" s="257">
        <f t="shared" si="21"/>
      </c>
      <c r="I170" s="214"/>
      <c r="J170" s="139">
        <f t="shared" si="16"/>
      </c>
      <c r="K170" s="214"/>
      <c r="L170" s="139">
        <f t="shared" si="17"/>
      </c>
      <c r="M170" s="214"/>
      <c r="N170" s="139">
        <f>IF(M170="","",RANK(M170,$M$150:$M$172))</f>
      </c>
      <c r="O170" s="214"/>
      <c r="P170" s="139">
        <f t="shared" si="22"/>
      </c>
    </row>
    <row r="171" spans="1:16" ht="12.75" hidden="1">
      <c r="A171" s="217" t="str">
        <f>'Ordre de passage'!C32</f>
        <v>CLUB 29</v>
      </c>
      <c r="B171" s="395" t="str">
        <f>'Ordre de passage'!D32</f>
        <v>Participant 29</v>
      </c>
      <c r="C171" s="168"/>
      <c r="D171" s="143">
        <f t="shared" si="18"/>
      </c>
      <c r="E171" s="138">
        <f>IF(H171="","",LOOKUP(D171,Valeurs!$G$4:Valeurs!$G$43,Valeurs!$H$4:Valeurs!$H$43))</f>
      </c>
      <c r="F171" s="367" t="str">
        <f>IF(D171="","0,00%",LOOKUP(D171,Valeurs!$G$4:$G$43,Valeurs!$I$4:$I$43))</f>
        <v>0,00%</v>
      </c>
      <c r="G171" s="253"/>
      <c r="H171" s="257">
        <f t="shared" si="21"/>
      </c>
      <c r="I171" s="214"/>
      <c r="J171" s="139">
        <f t="shared" si="16"/>
      </c>
      <c r="K171" s="214"/>
      <c r="L171" s="139">
        <f t="shared" si="17"/>
      </c>
      <c r="M171" s="214"/>
      <c r="N171" s="139">
        <f>IF(M171="","",RANK(M171,$M$150:$M$172))</f>
      </c>
      <c r="O171" s="214"/>
      <c r="P171" s="139">
        <f t="shared" si="22"/>
      </c>
    </row>
    <row r="172" spans="1:16" ht="13.5" hidden="1" thickBot="1">
      <c r="A172" s="219" t="str">
        <f>'Ordre de passage'!C33</f>
        <v>CLUB 30</v>
      </c>
      <c r="B172" s="396" t="str">
        <f>'Ordre de passage'!D33</f>
        <v>Participant 30</v>
      </c>
      <c r="C172" s="111"/>
      <c r="D172" s="144">
        <f t="shared" si="18"/>
      </c>
      <c r="E172" s="140">
        <f>IF(H172="","",LOOKUP(D172,Valeurs!$G$4:Valeurs!$G$43,Valeurs!$H$4:Valeurs!$H$43))</f>
      </c>
      <c r="F172" s="368" t="str">
        <f>IF(D172="","0,00%",LOOKUP(D172,Valeurs!$G$4:$G$43,Valeurs!$I$4:$I$43))</f>
        <v>0,00%</v>
      </c>
      <c r="G172" s="254"/>
      <c r="H172" s="258">
        <f t="shared" si="21"/>
      </c>
      <c r="I172" s="208"/>
      <c r="J172" s="141">
        <f t="shared" si="16"/>
      </c>
      <c r="K172" s="208"/>
      <c r="L172" s="141">
        <f t="shared" si="17"/>
      </c>
      <c r="M172" s="208"/>
      <c r="N172" s="141">
        <f>IF(M172="","",RANK(M172,$M$150:$M$172))</f>
      </c>
      <c r="O172" s="208"/>
      <c r="P172" s="141">
        <f t="shared" si="22"/>
      </c>
    </row>
    <row r="173" ht="13.5" thickBot="1"/>
    <row r="174" spans="1:14" ht="18">
      <c r="A174" s="456" t="s">
        <v>69</v>
      </c>
      <c r="B174" s="457"/>
      <c r="C174" s="457"/>
      <c r="D174" s="457"/>
      <c r="E174" s="457"/>
      <c r="F174" s="457"/>
      <c r="G174" s="457"/>
      <c r="H174" s="457"/>
      <c r="I174" s="457"/>
      <c r="J174" s="457"/>
      <c r="K174" s="457"/>
      <c r="L174" s="457"/>
      <c r="M174" s="457"/>
      <c r="N174" s="458"/>
    </row>
    <row r="175" spans="1:14" ht="27" thickBot="1">
      <c r="A175" s="447" t="s">
        <v>63</v>
      </c>
      <c r="B175" s="448"/>
      <c r="C175" s="448"/>
      <c r="D175" s="448"/>
      <c r="E175" s="448"/>
      <c r="F175" s="448"/>
      <c r="G175" s="448"/>
      <c r="H175" s="448"/>
      <c r="I175" s="448"/>
      <c r="J175" s="448"/>
      <c r="K175" s="448"/>
      <c r="L175" s="448"/>
      <c r="M175" s="448"/>
      <c r="N175" s="449"/>
    </row>
    <row r="176" spans="1:14" ht="16.5" thickBot="1">
      <c r="A176" s="437" t="s">
        <v>47</v>
      </c>
      <c r="B176" s="437" t="s">
        <v>51</v>
      </c>
      <c r="C176" s="442"/>
      <c r="D176" s="437" t="s">
        <v>9</v>
      </c>
      <c r="E176" s="437" t="s">
        <v>44</v>
      </c>
      <c r="F176" s="437" t="s">
        <v>3</v>
      </c>
      <c r="G176" s="450"/>
      <c r="H176" s="233" t="s">
        <v>1</v>
      </c>
      <c r="I176" s="452" t="s">
        <v>190</v>
      </c>
      <c r="J176" s="452"/>
      <c r="K176" s="452" t="s">
        <v>191</v>
      </c>
      <c r="L176" s="452"/>
      <c r="M176" s="452" t="s">
        <v>61</v>
      </c>
      <c r="N176" s="452"/>
    </row>
    <row r="177" spans="1:14" ht="13.5" thickBot="1">
      <c r="A177" s="438"/>
      <c r="B177" s="438"/>
      <c r="C177" s="443"/>
      <c r="D177" s="438"/>
      <c r="E177" s="438"/>
      <c r="F177" s="438"/>
      <c r="G177" s="451"/>
      <c r="H177" s="255">
        <f>SUM(M177,K177,I177)</f>
        <v>202</v>
      </c>
      <c r="I177" s="213">
        <v>108</v>
      </c>
      <c r="J177" s="109" t="s">
        <v>9</v>
      </c>
      <c r="K177" s="213">
        <v>74</v>
      </c>
      <c r="L177" s="109" t="s">
        <v>9</v>
      </c>
      <c r="M177" s="212">
        <v>20</v>
      </c>
      <c r="N177" s="109" t="s">
        <v>9</v>
      </c>
    </row>
    <row r="178" spans="1:14" ht="12.75">
      <c r="A178" s="215" t="str">
        <f>'Ordre de passage'!C4</f>
        <v>Narval</v>
      </c>
      <c r="B178" s="394" t="str">
        <f>'Ordre de passage'!D4</f>
        <v>Gabrielle Diotte</v>
      </c>
      <c r="C178" s="135"/>
      <c r="D178" s="142">
        <f>IF(H178="","",RANK(H178,$H$178:$H$207))</f>
        <v>5</v>
      </c>
      <c r="E178" s="136">
        <f>IF(H178="","",LOOKUP(D178,Valeurs!$J$4:Valeurs!$J$43,Valeurs!$K$4:Valeurs!$K$43))</f>
        <v>13</v>
      </c>
      <c r="F178" s="366">
        <f>IF(D178="","0,00%",LOOKUP(D178,Valeurs!$J$4:$J$43,Valeurs!$L$4:$L$43))</f>
        <v>0.22749999999999998</v>
      </c>
      <c r="G178" s="259"/>
      <c r="H178" s="256">
        <f>IF(I178="","",SUM(M178,K178,I178))</f>
        <v>132</v>
      </c>
      <c r="I178" s="206">
        <v>67</v>
      </c>
      <c r="J178" s="137">
        <f>IF(I178="","",RANK(I178,$I$178:$I$207))</f>
        <v>6</v>
      </c>
      <c r="K178" s="206">
        <v>49</v>
      </c>
      <c r="L178" s="137">
        <f>IF(K178="","",RANK(K178,$K$178:$K$207))</f>
        <v>2</v>
      </c>
      <c r="M178" s="369">
        <v>16</v>
      </c>
      <c r="N178" s="137">
        <f>IF(M178="","",RANK(M178,$M$178:$M$207))</f>
        <v>3</v>
      </c>
    </row>
    <row r="179" spans="1:14" ht="12.75">
      <c r="A179" s="217" t="str">
        <f>'Ordre de passage'!C5</f>
        <v>Narval</v>
      </c>
      <c r="B179" s="395" t="str">
        <f>'Ordre de passage'!D5</f>
        <v>Joëlle Gauthier-Drapeau</v>
      </c>
      <c r="C179" s="110"/>
      <c r="D179" s="143">
        <f aca="true" t="shared" si="23" ref="D179:D207">IF(H179="","",RANK(H179,$H$178:$H$207))</f>
        <v>7</v>
      </c>
      <c r="E179" s="138">
        <f>IF(H179="","",LOOKUP(D179,Valeurs!$G$4:Valeurs!$G$43,Valeurs!$H$4:Valeurs!$H$43))</f>
        <v>11</v>
      </c>
      <c r="F179" s="367">
        <f>IF(D179="","0,00%",LOOKUP(D179,Valeurs!$J$4:$J$43,Valeurs!$L$4:$L$43))</f>
        <v>0.1925</v>
      </c>
      <c r="G179" s="260"/>
      <c r="H179" s="257">
        <f aca="true" t="shared" si="24" ref="H179:H184">IF(I179="","",SUM(M179,K179,I179))</f>
        <v>100</v>
      </c>
      <c r="I179" s="207">
        <v>64</v>
      </c>
      <c r="J179" s="139">
        <f aca="true" t="shared" si="25" ref="J179:J207">IF(I179="","",RANK(I179,$I$178:$I$207))</f>
        <v>7</v>
      </c>
      <c r="K179" s="207">
        <v>22</v>
      </c>
      <c r="L179" s="139">
        <f aca="true" t="shared" si="26" ref="L179:L207">IF(K179="","",RANK(K179,$K$178:$K$207))</f>
        <v>7</v>
      </c>
      <c r="M179" s="210">
        <v>14</v>
      </c>
      <c r="N179" s="139">
        <f aca="true" t="shared" si="27" ref="N179:N184">IF(M179="","",RANK(M179,$M$178:$M$207))</f>
        <v>5</v>
      </c>
    </row>
    <row r="180" spans="1:14" ht="12.75">
      <c r="A180" s="217" t="str">
        <f>'Ordre de passage'!C6</f>
        <v>SSSL</v>
      </c>
      <c r="B180" s="395" t="str">
        <f>'Ordre de passage'!D6</f>
        <v>Paula Sofia Loaiza</v>
      </c>
      <c r="C180" s="110"/>
      <c r="D180" s="143">
        <f t="shared" si="23"/>
        <v>2</v>
      </c>
      <c r="E180" s="138">
        <f>IF(H180="","",LOOKUP(D180,Valeurs!$G$4:Valeurs!$G$43,Valeurs!$H$4:Valeurs!$H$43))</f>
        <v>18</v>
      </c>
      <c r="F180" s="367">
        <f>IF(D180="","0,00%",LOOKUP(D180,Valeurs!$J$4:$J$43,Valeurs!$L$4:$L$43))</f>
        <v>0.315</v>
      </c>
      <c r="G180" s="260"/>
      <c r="H180" s="257">
        <f t="shared" si="24"/>
        <v>146</v>
      </c>
      <c r="I180" s="207">
        <v>86</v>
      </c>
      <c r="J180" s="139">
        <f t="shared" si="25"/>
        <v>2</v>
      </c>
      <c r="K180" s="207">
        <v>42</v>
      </c>
      <c r="L180" s="139">
        <f t="shared" si="26"/>
        <v>4</v>
      </c>
      <c r="M180" s="210">
        <v>18</v>
      </c>
      <c r="N180" s="139">
        <f t="shared" si="27"/>
        <v>1</v>
      </c>
    </row>
    <row r="181" spans="1:14" ht="12.75">
      <c r="A181" s="217" t="str">
        <f>'Ordre de passage'!C7</f>
        <v>Narval</v>
      </c>
      <c r="B181" s="395" t="str">
        <f>'Ordre de passage'!D7</f>
        <v>Laura Vincent</v>
      </c>
      <c r="C181" s="110"/>
      <c r="D181" s="143">
        <f t="shared" si="23"/>
        <v>1</v>
      </c>
      <c r="E181" s="138">
        <f>IF(H181="","",LOOKUP(D181,Valeurs!$G$4:Valeurs!$G$43,Valeurs!$H$4:Valeurs!$H$43))</f>
        <v>20</v>
      </c>
      <c r="F181" s="367">
        <f>IF(D181="","0,00%",LOOKUP(D181,Valeurs!$J$4:$J$43,Valeurs!$L$4:$L$43))</f>
        <v>0.35</v>
      </c>
      <c r="G181" s="260"/>
      <c r="H181" s="257">
        <f t="shared" si="24"/>
        <v>163</v>
      </c>
      <c r="I181" s="207">
        <v>89</v>
      </c>
      <c r="J181" s="139">
        <f t="shared" si="25"/>
        <v>1</v>
      </c>
      <c r="K181" s="207">
        <v>56</v>
      </c>
      <c r="L181" s="139">
        <f t="shared" si="26"/>
        <v>1</v>
      </c>
      <c r="M181" s="210">
        <v>18</v>
      </c>
      <c r="N181" s="139">
        <f t="shared" si="27"/>
        <v>1</v>
      </c>
    </row>
    <row r="182" spans="1:14" ht="12.75">
      <c r="A182" s="217" t="str">
        <f>'Ordre de passage'!C8</f>
        <v>CSRN</v>
      </c>
      <c r="B182" s="395" t="str">
        <f>'Ordre de passage'!D8</f>
        <v>Thomas Martin</v>
      </c>
      <c r="C182" s="110"/>
      <c r="D182" s="143">
        <f t="shared" si="23"/>
        <v>4</v>
      </c>
      <c r="E182" s="138">
        <f>IF(H182="","",LOOKUP(D182,Valeurs!$G$4:Valeurs!$G$43,Valeurs!$H$4:Valeurs!$H$43))</f>
        <v>14</v>
      </c>
      <c r="F182" s="367">
        <f>IF(D182="","0,00%",LOOKUP(D182,Valeurs!$J$4:$J$43,Valeurs!$L$4:$L$43))</f>
        <v>0.24499999999999997</v>
      </c>
      <c r="G182" s="260"/>
      <c r="H182" s="257">
        <f t="shared" si="24"/>
        <v>138</v>
      </c>
      <c r="I182" s="207">
        <v>83</v>
      </c>
      <c r="J182" s="139">
        <f t="shared" si="25"/>
        <v>4</v>
      </c>
      <c r="K182" s="207">
        <v>39</v>
      </c>
      <c r="L182" s="139">
        <f t="shared" si="26"/>
        <v>5</v>
      </c>
      <c r="M182" s="210">
        <v>16</v>
      </c>
      <c r="N182" s="139">
        <f t="shared" si="27"/>
        <v>3</v>
      </c>
    </row>
    <row r="183" spans="1:14" ht="12.75">
      <c r="A183" s="217" t="str">
        <f>'Ordre de passage'!C9</f>
        <v>Narval</v>
      </c>
      <c r="B183" s="395" t="str">
        <f>'Ordre de passage'!D9</f>
        <v>Léony Gobeil</v>
      </c>
      <c r="C183" s="110"/>
      <c r="D183" s="143">
        <f t="shared" si="23"/>
        <v>3</v>
      </c>
      <c r="E183" s="138">
        <f>IF(H183="","",LOOKUP(D183,Valeurs!$G$4:Valeurs!$G$43,Valeurs!$H$4:Valeurs!$H$43))</f>
        <v>16</v>
      </c>
      <c r="F183" s="367">
        <f>IF(D183="","0,00%",LOOKUP(D183,Valeurs!$J$4:$J$43,Valeurs!$L$4:$L$43))</f>
        <v>0.27999999999999997</v>
      </c>
      <c r="G183" s="260"/>
      <c r="H183" s="257">
        <f t="shared" si="24"/>
        <v>145</v>
      </c>
      <c r="I183" s="207">
        <v>84</v>
      </c>
      <c r="J183" s="139">
        <f t="shared" si="25"/>
        <v>3</v>
      </c>
      <c r="K183" s="207">
        <v>47</v>
      </c>
      <c r="L183" s="139">
        <f t="shared" si="26"/>
        <v>3</v>
      </c>
      <c r="M183" s="210">
        <v>14</v>
      </c>
      <c r="N183" s="139">
        <f t="shared" si="27"/>
        <v>5</v>
      </c>
    </row>
    <row r="184" spans="1:14" ht="13.5" thickBot="1">
      <c r="A184" s="217" t="str">
        <f>'Ordre de passage'!C10</f>
        <v>CAEM</v>
      </c>
      <c r="B184" s="395" t="str">
        <f>'Ordre de passage'!D10</f>
        <v>Ariane Saint-Denis</v>
      </c>
      <c r="C184" s="110"/>
      <c r="D184" s="143">
        <f t="shared" si="23"/>
        <v>6</v>
      </c>
      <c r="E184" s="138">
        <f>IF(H184="","",LOOKUP(D184,Valeurs!$G$4:Valeurs!$G$43,Valeurs!$H$4:Valeurs!$H$43))</f>
        <v>12</v>
      </c>
      <c r="F184" s="367">
        <f>IF(D184="","0,00%",LOOKUP(D184,Valeurs!$J$4:$J$43,Valeurs!$L$4:$L$43))</f>
        <v>0.21</v>
      </c>
      <c r="G184" s="260"/>
      <c r="H184" s="258">
        <f t="shared" si="24"/>
        <v>122</v>
      </c>
      <c r="I184" s="207">
        <v>77</v>
      </c>
      <c r="J184" s="139">
        <f t="shared" si="25"/>
        <v>5</v>
      </c>
      <c r="K184" s="207">
        <v>31</v>
      </c>
      <c r="L184" s="139">
        <f t="shared" si="26"/>
        <v>6</v>
      </c>
      <c r="M184" s="210">
        <v>14</v>
      </c>
      <c r="N184" s="141">
        <f t="shared" si="27"/>
        <v>5</v>
      </c>
    </row>
    <row r="185" spans="1:16" ht="12.75" hidden="1">
      <c r="A185" s="217" t="str">
        <f>'Ordre de passage'!C11</f>
        <v>CLUB 8</v>
      </c>
      <c r="B185" s="395" t="str">
        <f>'Ordre de passage'!D11</f>
        <v>Participant 8</v>
      </c>
      <c r="C185" s="110"/>
      <c r="D185" s="143">
        <f t="shared" si="23"/>
      </c>
      <c r="E185" s="138">
        <f>IF(H185="","",LOOKUP(D185,Valeurs!$G$4:Valeurs!$G$43,Valeurs!$H$4:Valeurs!$H$43))</f>
      </c>
      <c r="F185" s="367" t="str">
        <f>IF(D185="","0,00%",LOOKUP(D185,Valeurs!$J$4:$J$43,Valeurs!$L$4:$L$43))</f>
        <v>0,00%</v>
      </c>
      <c r="G185" s="260"/>
      <c r="H185" s="373">
        <f aca="true" t="shared" si="28" ref="H185:H207">IF(I185="","",SUM(M185,O185,K185,I185))</f>
      </c>
      <c r="I185" s="207"/>
      <c r="J185" s="139">
        <f t="shared" si="25"/>
      </c>
      <c r="K185" s="207"/>
      <c r="L185" s="139">
        <f t="shared" si="26"/>
      </c>
      <c r="M185" s="207"/>
      <c r="N185" s="134">
        <f>IF(M185="","",RANK(M185,$M$185:$M$207))</f>
      </c>
      <c r="O185" s="210"/>
      <c r="P185" s="139">
        <f>IF(O185="","",RANK(O185,$O$178:$O$207))</f>
      </c>
    </row>
    <row r="186" spans="1:16" ht="12.75" hidden="1">
      <c r="A186" s="217" t="str">
        <f>'Ordre de passage'!C12</f>
        <v>CLUB 9</v>
      </c>
      <c r="B186" s="395" t="str">
        <f>'Ordre de passage'!D12</f>
        <v>Participant 9</v>
      </c>
      <c r="C186" s="110"/>
      <c r="D186" s="143">
        <f t="shared" si="23"/>
      </c>
      <c r="E186" s="138">
        <f>IF(H186="","",LOOKUP(D186,Valeurs!$G$4:Valeurs!$G$43,Valeurs!$H$4:Valeurs!$H$43))</f>
      </c>
      <c r="F186" s="367" t="str">
        <f>IF(D186="","0,00%",LOOKUP(D186,Valeurs!$J$4:$J$43,Valeurs!$L$4:$L$43))</f>
        <v>0,00%</v>
      </c>
      <c r="G186" s="260"/>
      <c r="H186" s="257">
        <f t="shared" si="28"/>
      </c>
      <c r="I186" s="207"/>
      <c r="J186" s="139">
        <f t="shared" si="25"/>
      </c>
      <c r="K186" s="207"/>
      <c r="L186" s="139">
        <f t="shared" si="26"/>
      </c>
      <c r="M186" s="207"/>
      <c r="N186" s="139">
        <f>IF(M186="","",RANK(M186,$M$185:$M$207))</f>
      </c>
      <c r="O186" s="210"/>
      <c r="P186" s="139">
        <f>IF(O186="","",RANK(O186,$O$178:$O$207))</f>
      </c>
    </row>
    <row r="187" spans="1:16" ht="12.75" hidden="1">
      <c r="A187" s="217" t="str">
        <f>'Ordre de passage'!C13</f>
        <v>CLUB 10</v>
      </c>
      <c r="B187" s="395" t="str">
        <f>'Ordre de passage'!D13</f>
        <v>Participant 10</v>
      </c>
      <c r="C187" s="110"/>
      <c r="D187" s="143">
        <f t="shared" si="23"/>
      </c>
      <c r="E187" s="138">
        <f>IF(H187="","",LOOKUP(D187,Valeurs!$G$4:Valeurs!$G$43,Valeurs!$H$4:Valeurs!$H$43))</f>
      </c>
      <c r="F187" s="367" t="str">
        <f>IF(D187="","0,00%",LOOKUP(D187,Valeurs!$J$4:$J$43,Valeurs!$L$4:$L$43))</f>
        <v>0,00%</v>
      </c>
      <c r="G187" s="260"/>
      <c r="H187" s="257">
        <f t="shared" si="28"/>
      </c>
      <c r="I187" s="207"/>
      <c r="J187" s="139">
        <f t="shared" si="25"/>
      </c>
      <c r="K187" s="207"/>
      <c r="L187" s="139">
        <f t="shared" si="26"/>
      </c>
      <c r="M187" s="207"/>
      <c r="N187" s="139">
        <f>IF(M187="","",RANK(M187,$M$185:$M$207))</f>
      </c>
      <c r="O187" s="210"/>
      <c r="P187" s="139">
        <f>IF(O187="","",RANK(O187,$O$178:$O$207))</f>
      </c>
    </row>
    <row r="188" spans="1:16" ht="12.75" hidden="1">
      <c r="A188" s="217" t="str">
        <f>'Ordre de passage'!C14</f>
        <v>CLUB 11</v>
      </c>
      <c r="B188" s="395" t="str">
        <f>'Ordre de passage'!D14</f>
        <v>Participant 11</v>
      </c>
      <c r="C188" s="110"/>
      <c r="D188" s="143">
        <f t="shared" si="23"/>
      </c>
      <c r="E188" s="138">
        <f>IF(H188="","",LOOKUP(D188,Valeurs!$G$4:Valeurs!$G$43,Valeurs!$H$4:Valeurs!$H$43))</f>
      </c>
      <c r="F188" s="367" t="str">
        <f>IF(D188="","0,00%",LOOKUP(D188,Valeurs!$J$4:$J$43,Valeurs!$L$4:$L$43))</f>
        <v>0,00%</v>
      </c>
      <c r="G188" s="260"/>
      <c r="H188" s="257">
        <f t="shared" si="28"/>
      </c>
      <c r="I188" s="207"/>
      <c r="J188" s="139">
        <f t="shared" si="25"/>
      </c>
      <c r="K188" s="207"/>
      <c r="L188" s="139">
        <f t="shared" si="26"/>
      </c>
      <c r="M188" s="207"/>
      <c r="N188" s="139">
        <f>IF(M188="","",RANK(M188,$M$185:$M$207))</f>
      </c>
      <c r="O188" s="210"/>
      <c r="P188" s="139">
        <f>IF(O188="","",RANK(O188,$O$178:$O$207))</f>
      </c>
    </row>
    <row r="189" spans="1:16" ht="12.75" hidden="1">
      <c r="A189" s="217" t="str">
        <f>'Ordre de passage'!C15</f>
        <v>CLUB 12</v>
      </c>
      <c r="B189" s="395" t="str">
        <f>'Ordre de passage'!D15</f>
        <v>Participant 12</v>
      </c>
      <c r="C189" s="110"/>
      <c r="D189" s="143">
        <f t="shared" si="23"/>
      </c>
      <c r="E189" s="138">
        <f>IF(H189="","",LOOKUP(D189,Valeurs!$G$4:Valeurs!$G$43,Valeurs!$H$4:Valeurs!$H$43))</f>
      </c>
      <c r="F189" s="367" t="str">
        <f>IF(D189="","0,00%",LOOKUP(D189,Valeurs!$J$4:$J$43,Valeurs!$L$4:$L$43))</f>
        <v>0,00%</v>
      </c>
      <c r="G189" s="260"/>
      <c r="H189" s="257">
        <f t="shared" si="28"/>
      </c>
      <c r="I189" s="207"/>
      <c r="J189" s="139">
        <f t="shared" si="25"/>
      </c>
      <c r="K189" s="207"/>
      <c r="L189" s="139">
        <f t="shared" si="26"/>
      </c>
      <c r="M189" s="207"/>
      <c r="N189" s="139">
        <f>IF(M189="","",RANK(M189,$M$185:$M$207))</f>
      </c>
      <c r="O189" s="210"/>
      <c r="P189" s="139">
        <f>IF(O189="","",RANK(O189,$O$178:$O$207))</f>
      </c>
    </row>
    <row r="190" spans="1:16" ht="12.75" hidden="1">
      <c r="A190" s="217" t="str">
        <f>'Ordre de passage'!C16</f>
        <v>CLUB 13</v>
      </c>
      <c r="B190" s="395" t="str">
        <f>'Ordre de passage'!D16</f>
        <v>Participant 13</v>
      </c>
      <c r="C190" s="110"/>
      <c r="D190" s="143">
        <f t="shared" si="23"/>
      </c>
      <c r="E190" s="138">
        <f>IF(H190="","",LOOKUP(D190,Valeurs!$G$4:Valeurs!$G$43,Valeurs!$H$4:Valeurs!$H$43))</f>
      </c>
      <c r="F190" s="367" t="str">
        <f>IF(D190="","0,00%",LOOKUP(D190,Valeurs!$J$4:$J$43,Valeurs!$L$4:$L$43))</f>
        <v>0,00%</v>
      </c>
      <c r="G190" s="260"/>
      <c r="H190" s="257">
        <f t="shared" si="28"/>
      </c>
      <c r="I190" s="207"/>
      <c r="J190" s="139">
        <f t="shared" si="25"/>
      </c>
      <c r="K190" s="207"/>
      <c r="L190" s="139">
        <f t="shared" si="26"/>
      </c>
      <c r="M190" s="207"/>
      <c r="N190" s="139">
        <f>IF(M190="","",RANK(M190,$M$185:$M$207))</f>
      </c>
      <c r="O190" s="210"/>
      <c r="P190" s="139">
        <f>IF(O190="","",RANK(O190,$O$178:$O$207))</f>
      </c>
    </row>
    <row r="191" spans="1:16" ht="12.75" hidden="1">
      <c r="A191" s="217" t="str">
        <f>'Ordre de passage'!C17</f>
        <v>CLUB 14</v>
      </c>
      <c r="B191" s="395" t="str">
        <f>'Ordre de passage'!D17</f>
        <v>Participant 14</v>
      </c>
      <c r="C191" s="110"/>
      <c r="D191" s="143">
        <f t="shared" si="23"/>
      </c>
      <c r="E191" s="138">
        <f>IF(H191="","",LOOKUP(D191,Valeurs!$G$4:Valeurs!$G$43,Valeurs!$H$4:Valeurs!$H$43))</f>
      </c>
      <c r="F191" s="367" t="str">
        <f>IF(D191="","0,00%",LOOKUP(D191,Valeurs!$J$4:$J$43,Valeurs!$L$4:$L$43))</f>
        <v>0,00%</v>
      </c>
      <c r="G191" s="260"/>
      <c r="H191" s="257">
        <f t="shared" si="28"/>
      </c>
      <c r="I191" s="207"/>
      <c r="J191" s="139">
        <f t="shared" si="25"/>
      </c>
      <c r="K191" s="207"/>
      <c r="L191" s="139">
        <f t="shared" si="26"/>
      </c>
      <c r="M191" s="207"/>
      <c r="N191" s="139">
        <f>IF(M191="","",RANK(M191,$M$185:$M$207))</f>
      </c>
      <c r="O191" s="210"/>
      <c r="P191" s="139">
        <f>IF(O191="","",RANK(O191,$O$178:$O$207))</f>
      </c>
    </row>
    <row r="192" spans="1:16" ht="12.75" hidden="1">
      <c r="A192" s="217" t="str">
        <f>'Ordre de passage'!C18</f>
        <v>CLUB 15</v>
      </c>
      <c r="B192" s="395" t="str">
        <f>'Ordre de passage'!D18</f>
        <v>Participant 15</v>
      </c>
      <c r="C192" s="110"/>
      <c r="D192" s="143">
        <f t="shared" si="23"/>
      </c>
      <c r="E192" s="138">
        <f>IF(H192="","",LOOKUP(D192,Valeurs!$G$4:Valeurs!$G$43,Valeurs!$H$4:Valeurs!$H$43))</f>
      </c>
      <c r="F192" s="367" t="str">
        <f>IF(D192="","0,00%",LOOKUP(D192,Valeurs!$J$4:$J$43,Valeurs!$L$4:$L$43))</f>
        <v>0,00%</v>
      </c>
      <c r="G192" s="260"/>
      <c r="H192" s="257">
        <f t="shared" si="28"/>
      </c>
      <c r="I192" s="207"/>
      <c r="J192" s="139">
        <f t="shared" si="25"/>
      </c>
      <c r="K192" s="207"/>
      <c r="L192" s="139">
        <f t="shared" si="26"/>
      </c>
      <c r="M192" s="207"/>
      <c r="N192" s="139">
        <f>IF(M192="","",RANK(M192,$M$185:$M$207))</f>
      </c>
      <c r="O192" s="210"/>
      <c r="P192" s="139">
        <f>IF(O192="","",RANK(O192,$O$178:$O$207))</f>
      </c>
    </row>
    <row r="193" spans="1:16" ht="12.75" hidden="1">
      <c r="A193" s="217" t="str">
        <f>'Ordre de passage'!C19</f>
        <v>CLUB 16</v>
      </c>
      <c r="B193" s="395" t="str">
        <f>'Ordre de passage'!D19</f>
        <v>Participant 16</v>
      </c>
      <c r="C193" s="110"/>
      <c r="D193" s="143">
        <f t="shared" si="23"/>
      </c>
      <c r="E193" s="138">
        <f>IF(H193="","",LOOKUP(D193,Valeurs!$G$4:Valeurs!$G$43,Valeurs!$H$4:Valeurs!$H$43))</f>
      </c>
      <c r="F193" s="367" t="str">
        <f>IF(D193="","0,00%",LOOKUP(D193,Valeurs!$J$4:$J$43,Valeurs!$L$4:$L$43))</f>
        <v>0,00%</v>
      </c>
      <c r="G193" s="260"/>
      <c r="H193" s="257">
        <f t="shared" si="28"/>
      </c>
      <c r="I193" s="207"/>
      <c r="J193" s="139">
        <f t="shared" si="25"/>
      </c>
      <c r="K193" s="207"/>
      <c r="L193" s="139">
        <f t="shared" si="26"/>
      </c>
      <c r="M193" s="207"/>
      <c r="N193" s="139">
        <f>IF(M193="","",RANK(M193,$M$185:$M$207))</f>
      </c>
      <c r="O193" s="210"/>
      <c r="P193" s="139">
        <f>IF(O193="","",RANK(O193,$O$178:$O$207))</f>
      </c>
    </row>
    <row r="194" spans="1:16" ht="12.75" hidden="1">
      <c r="A194" s="217" t="str">
        <f>'Ordre de passage'!C20</f>
        <v>CLUB 17</v>
      </c>
      <c r="B194" s="395" t="str">
        <f>'Ordre de passage'!D20</f>
        <v>Participant 17</v>
      </c>
      <c r="C194" s="110"/>
      <c r="D194" s="143">
        <f t="shared" si="23"/>
      </c>
      <c r="E194" s="138">
        <f>IF(H194="","",LOOKUP(D194,Valeurs!$G$4:Valeurs!$G$43,Valeurs!$H$4:Valeurs!$H$43))</f>
      </c>
      <c r="F194" s="367" t="str">
        <f>IF(D194="","0,00%",LOOKUP(D194,Valeurs!$J$4:$J$43,Valeurs!$L$4:$L$43))</f>
        <v>0,00%</v>
      </c>
      <c r="G194" s="260"/>
      <c r="H194" s="257">
        <f t="shared" si="28"/>
      </c>
      <c r="I194" s="207"/>
      <c r="J194" s="139">
        <f t="shared" si="25"/>
      </c>
      <c r="K194" s="207"/>
      <c r="L194" s="139">
        <f t="shared" si="26"/>
      </c>
      <c r="M194" s="207"/>
      <c r="N194" s="139">
        <f>IF(M194="","",RANK(M194,$M$185:$M$207))</f>
      </c>
      <c r="O194" s="210"/>
      <c r="P194" s="139">
        <f>IF(O194="","",RANK(O194,$O$178:$O$207))</f>
      </c>
    </row>
    <row r="195" spans="1:16" ht="12.75" hidden="1">
      <c r="A195" s="217" t="str">
        <f>'Ordre de passage'!C21</f>
        <v>CLUB 18</v>
      </c>
      <c r="B195" s="395" t="str">
        <f>'Ordre de passage'!D21</f>
        <v>Participant 18</v>
      </c>
      <c r="C195" s="110"/>
      <c r="D195" s="143">
        <f t="shared" si="23"/>
      </c>
      <c r="E195" s="138">
        <f>IF(H195="","",LOOKUP(D195,Valeurs!$G$4:Valeurs!$G$43,Valeurs!$H$4:Valeurs!$H$43))</f>
      </c>
      <c r="F195" s="367" t="str">
        <f>IF(D195="","0,00%",LOOKUP(D195,Valeurs!$J$4:$J$43,Valeurs!$L$4:$L$43))</f>
        <v>0,00%</v>
      </c>
      <c r="G195" s="260"/>
      <c r="H195" s="257">
        <f t="shared" si="28"/>
      </c>
      <c r="I195" s="207"/>
      <c r="J195" s="139">
        <f t="shared" si="25"/>
      </c>
      <c r="K195" s="207"/>
      <c r="L195" s="139">
        <f t="shared" si="26"/>
      </c>
      <c r="M195" s="207"/>
      <c r="N195" s="139">
        <f>IF(M195="","",RANK(M195,$M$185:$M$207))</f>
      </c>
      <c r="O195" s="210"/>
      <c r="P195" s="139">
        <f>IF(O195="","",RANK(O195,$O$178:$O$207))</f>
      </c>
    </row>
    <row r="196" spans="1:16" ht="12.75" hidden="1">
      <c r="A196" s="217" t="str">
        <f>'Ordre de passage'!C22</f>
        <v>CLUB 19</v>
      </c>
      <c r="B196" s="395" t="str">
        <f>'Ordre de passage'!D22</f>
        <v>Participant 19</v>
      </c>
      <c r="C196" s="110"/>
      <c r="D196" s="143">
        <f t="shared" si="23"/>
      </c>
      <c r="E196" s="138">
        <f>IF(H196="","",LOOKUP(D196,Valeurs!$G$4:Valeurs!$G$43,Valeurs!$H$4:Valeurs!$H$43))</f>
      </c>
      <c r="F196" s="367" t="str">
        <f>IF(D196="","0,00%",LOOKUP(D196,Valeurs!$J$4:$J$43,Valeurs!$L$4:$L$43))</f>
        <v>0,00%</v>
      </c>
      <c r="G196" s="260"/>
      <c r="H196" s="257">
        <f t="shared" si="28"/>
      </c>
      <c r="I196" s="207"/>
      <c r="J196" s="139">
        <f t="shared" si="25"/>
      </c>
      <c r="K196" s="207"/>
      <c r="L196" s="139">
        <f t="shared" si="26"/>
      </c>
      <c r="M196" s="207"/>
      <c r="N196" s="139">
        <f>IF(M196="","",RANK(M196,$M$185:$M$207))</f>
      </c>
      <c r="O196" s="210"/>
      <c r="P196" s="139">
        <f>IF(O196="","",RANK(O196,$O$178:$O$207))</f>
      </c>
    </row>
    <row r="197" spans="1:16" ht="12.75" hidden="1">
      <c r="A197" s="217" t="str">
        <f>'Ordre de passage'!C23</f>
        <v>CLUB 20</v>
      </c>
      <c r="B197" s="395" t="str">
        <f>'Ordre de passage'!D23</f>
        <v>Participant 20</v>
      </c>
      <c r="C197" s="110"/>
      <c r="D197" s="143">
        <f t="shared" si="23"/>
      </c>
      <c r="E197" s="138">
        <f>IF(H197="","",LOOKUP(D197,Valeurs!$G$4:Valeurs!$G$43,Valeurs!$H$4:Valeurs!$H$43))</f>
      </c>
      <c r="F197" s="367" t="str">
        <f>IF(D197="","0,00%",LOOKUP(D197,Valeurs!$J$4:$J$43,Valeurs!$L$4:$L$43))</f>
        <v>0,00%</v>
      </c>
      <c r="G197" s="260"/>
      <c r="H197" s="257">
        <f t="shared" si="28"/>
      </c>
      <c r="I197" s="207"/>
      <c r="J197" s="139">
        <f t="shared" si="25"/>
      </c>
      <c r="K197" s="207"/>
      <c r="L197" s="139">
        <f t="shared" si="26"/>
      </c>
      <c r="M197" s="207"/>
      <c r="N197" s="139">
        <f>IF(M197="","",RANK(M197,$M$185:$M$207))</f>
      </c>
      <c r="O197" s="210"/>
      <c r="P197" s="139">
        <f>IF(O197="","",RANK(O197,$O$178:$O$207))</f>
      </c>
    </row>
    <row r="198" spans="1:16" ht="12.75" hidden="1">
      <c r="A198" s="217" t="str">
        <f>'Ordre de passage'!C24</f>
        <v>CLUB 21</v>
      </c>
      <c r="B198" s="395" t="str">
        <f>'Ordre de passage'!D24</f>
        <v>Participant 21</v>
      </c>
      <c r="C198" s="168"/>
      <c r="D198" s="143">
        <f t="shared" si="23"/>
      </c>
      <c r="E198" s="138">
        <f>IF(H198="","",LOOKUP(D198,Valeurs!$G$4:Valeurs!$G$43,Valeurs!$H$4:Valeurs!$H$43))</f>
      </c>
      <c r="F198" s="367" t="str">
        <f>IF(D198="","0,00%",LOOKUP(D198,Valeurs!$J$4:$J$43,Valeurs!$L$4:$L$43))</f>
        <v>0,00%</v>
      </c>
      <c r="G198" s="261"/>
      <c r="H198" s="257">
        <f t="shared" si="28"/>
      </c>
      <c r="I198" s="214"/>
      <c r="J198" s="139">
        <f t="shared" si="25"/>
      </c>
      <c r="K198" s="214"/>
      <c r="L198" s="139">
        <f t="shared" si="26"/>
      </c>
      <c r="M198" s="214"/>
      <c r="N198" s="139">
        <f>IF(M198="","",RANK(M198,$M$185:$M$207))</f>
      </c>
      <c r="O198" s="358"/>
      <c r="P198" s="139">
        <f>IF(O198="","",RANK(O198,$O$178:$O$207))</f>
      </c>
    </row>
    <row r="199" spans="1:16" ht="12.75" hidden="1">
      <c r="A199" s="217" t="str">
        <f>'Ordre de passage'!C25</f>
        <v>CLUB 22</v>
      </c>
      <c r="B199" s="395" t="str">
        <f>'Ordre de passage'!D25</f>
        <v>Participant 22</v>
      </c>
      <c r="C199" s="168"/>
      <c r="D199" s="143">
        <f t="shared" si="23"/>
      </c>
      <c r="E199" s="138">
        <f>IF(H199="","",LOOKUP(D199,Valeurs!$G$4:Valeurs!$G$43,Valeurs!$H$4:Valeurs!$H$43))</f>
      </c>
      <c r="F199" s="367" t="str">
        <f>IF(D199="","0,00%",LOOKUP(D199,Valeurs!$J$4:$J$43,Valeurs!$L$4:$L$43))</f>
        <v>0,00%</v>
      </c>
      <c r="G199" s="261"/>
      <c r="H199" s="257">
        <f t="shared" si="28"/>
      </c>
      <c r="I199" s="214"/>
      <c r="J199" s="139">
        <f t="shared" si="25"/>
      </c>
      <c r="K199" s="214"/>
      <c r="L199" s="139">
        <f t="shared" si="26"/>
      </c>
      <c r="M199" s="214"/>
      <c r="N199" s="139">
        <f>IF(M199="","",RANK(M199,$M$185:$M$207))</f>
      </c>
      <c r="O199" s="358"/>
      <c r="P199" s="139">
        <f>IF(O199="","",RANK(O199,$O$178:$O$207))</f>
      </c>
    </row>
    <row r="200" spans="1:16" ht="12.75" hidden="1">
      <c r="A200" s="217" t="str">
        <f>'Ordre de passage'!C26</f>
        <v>CLUB 23</v>
      </c>
      <c r="B200" s="395" t="str">
        <f>'Ordre de passage'!D26</f>
        <v>Participant 23</v>
      </c>
      <c r="C200" s="168"/>
      <c r="D200" s="143">
        <f t="shared" si="23"/>
      </c>
      <c r="E200" s="138">
        <f>IF(H200="","",LOOKUP(D200,Valeurs!$G$4:Valeurs!$G$43,Valeurs!$H$4:Valeurs!$H$43))</f>
      </c>
      <c r="F200" s="367" t="str">
        <f>IF(D200="","0,00%",LOOKUP(D200,Valeurs!$J$4:$J$43,Valeurs!$L$4:$L$43))</f>
        <v>0,00%</v>
      </c>
      <c r="G200" s="261"/>
      <c r="H200" s="257">
        <f t="shared" si="28"/>
      </c>
      <c r="I200" s="214"/>
      <c r="J200" s="139">
        <f t="shared" si="25"/>
      </c>
      <c r="K200" s="214"/>
      <c r="L200" s="139">
        <f t="shared" si="26"/>
      </c>
      <c r="M200" s="214"/>
      <c r="N200" s="139">
        <f>IF(M200="","",RANK(M200,$M$185:$M$207))</f>
      </c>
      <c r="O200" s="358"/>
      <c r="P200" s="139">
        <f>IF(O200="","",RANK(O200,$O$178:$O$207))</f>
      </c>
    </row>
    <row r="201" spans="1:16" ht="12.75" hidden="1">
      <c r="A201" s="217" t="str">
        <f>'Ordre de passage'!C27</f>
        <v>CLUB 24</v>
      </c>
      <c r="B201" s="395" t="str">
        <f>'Ordre de passage'!D27</f>
        <v>Participant 24</v>
      </c>
      <c r="C201" s="168"/>
      <c r="D201" s="143">
        <f t="shared" si="23"/>
      </c>
      <c r="E201" s="138">
        <f>IF(H201="","",LOOKUP(D201,Valeurs!$G$4:Valeurs!$G$43,Valeurs!$H$4:Valeurs!$H$43))</f>
      </c>
      <c r="F201" s="367" t="str">
        <f>IF(D201="","0,00%",LOOKUP(D201,Valeurs!$J$4:$J$43,Valeurs!$L$4:$L$43))</f>
        <v>0,00%</v>
      </c>
      <c r="G201" s="261"/>
      <c r="H201" s="257">
        <f t="shared" si="28"/>
      </c>
      <c r="I201" s="214"/>
      <c r="J201" s="139">
        <f t="shared" si="25"/>
      </c>
      <c r="K201" s="214"/>
      <c r="L201" s="139">
        <f t="shared" si="26"/>
      </c>
      <c r="M201" s="214"/>
      <c r="N201" s="139">
        <f>IF(M201="","",RANK(M201,$M$185:$M$207))</f>
      </c>
      <c r="O201" s="358"/>
      <c r="P201" s="139">
        <f>IF(O201="","",RANK(O201,$O$178:$O$207))</f>
      </c>
    </row>
    <row r="202" spans="1:16" ht="12.75" hidden="1">
      <c r="A202" s="217" t="str">
        <f>'Ordre de passage'!C28</f>
        <v>CLUB 25</v>
      </c>
      <c r="B202" s="395" t="str">
        <f>'Ordre de passage'!D28</f>
        <v>Participant 25</v>
      </c>
      <c r="C202" s="168"/>
      <c r="D202" s="143">
        <f t="shared" si="23"/>
      </c>
      <c r="E202" s="138">
        <f>IF(H202="","",LOOKUP(D202,Valeurs!$G$4:Valeurs!$G$43,Valeurs!$H$4:Valeurs!$H$43))</f>
      </c>
      <c r="F202" s="367" t="str">
        <f>IF(D202="","0,00%",LOOKUP(D202,Valeurs!$J$4:$J$43,Valeurs!$L$4:$L$43))</f>
        <v>0,00%</v>
      </c>
      <c r="G202" s="261"/>
      <c r="H202" s="257">
        <f t="shared" si="28"/>
      </c>
      <c r="I202" s="214"/>
      <c r="J202" s="139">
        <f t="shared" si="25"/>
      </c>
      <c r="K202" s="214"/>
      <c r="L202" s="139">
        <f t="shared" si="26"/>
      </c>
      <c r="M202" s="214"/>
      <c r="N202" s="139">
        <f>IF(M202="","",RANK(M202,$M$185:$M$207))</f>
      </c>
      <c r="O202" s="358"/>
      <c r="P202" s="139">
        <f>IF(O202="","",RANK(O202,$O$178:$O$207))</f>
      </c>
    </row>
    <row r="203" spans="1:16" ht="12.75" hidden="1">
      <c r="A203" s="217" t="str">
        <f>'Ordre de passage'!C29</f>
        <v>CLUB 26</v>
      </c>
      <c r="B203" s="395" t="str">
        <f>'Ordre de passage'!D29</f>
        <v>Participant 26</v>
      </c>
      <c r="C203" s="168"/>
      <c r="D203" s="143">
        <f t="shared" si="23"/>
      </c>
      <c r="E203" s="138">
        <f>IF(H203="","",LOOKUP(D203,Valeurs!$G$4:Valeurs!$G$43,Valeurs!$H$4:Valeurs!$H$43))</f>
      </c>
      <c r="F203" s="367" t="str">
        <f>IF(D203="","0,00%",LOOKUP(D203,Valeurs!$J$4:$J$43,Valeurs!$L$4:$L$43))</f>
        <v>0,00%</v>
      </c>
      <c r="G203" s="261"/>
      <c r="H203" s="257">
        <f t="shared" si="28"/>
      </c>
      <c r="I203" s="214"/>
      <c r="J203" s="139">
        <f t="shared" si="25"/>
      </c>
      <c r="K203" s="214"/>
      <c r="L203" s="139">
        <f t="shared" si="26"/>
      </c>
      <c r="M203" s="214"/>
      <c r="N203" s="139">
        <f>IF(M203="","",RANK(M203,$M$185:$M$207))</f>
      </c>
      <c r="O203" s="358"/>
      <c r="P203" s="139">
        <f>IF(O203="","",RANK(O203,$O$178:$O$207))</f>
      </c>
    </row>
    <row r="204" spans="1:16" ht="12.75" hidden="1">
      <c r="A204" s="217" t="str">
        <f>'Ordre de passage'!C30</f>
        <v>CLUB 27</v>
      </c>
      <c r="B204" s="395" t="str">
        <f>'Ordre de passage'!D30</f>
        <v>Participant 27</v>
      </c>
      <c r="C204" s="168"/>
      <c r="D204" s="143">
        <f t="shared" si="23"/>
      </c>
      <c r="E204" s="138">
        <f>IF(H204="","",LOOKUP(D204,Valeurs!$G$4:Valeurs!$G$43,Valeurs!$H$4:Valeurs!$H$43))</f>
      </c>
      <c r="F204" s="367" t="str">
        <f>IF(D204="","0,00%",LOOKUP(D204,Valeurs!$J$4:$J$43,Valeurs!$L$4:$L$43))</f>
        <v>0,00%</v>
      </c>
      <c r="G204" s="261"/>
      <c r="H204" s="257">
        <f t="shared" si="28"/>
      </c>
      <c r="I204" s="214"/>
      <c r="J204" s="139">
        <f t="shared" si="25"/>
      </c>
      <c r="K204" s="214"/>
      <c r="L204" s="139">
        <f t="shared" si="26"/>
      </c>
      <c r="M204" s="214"/>
      <c r="N204" s="139">
        <f>IF(M204="","",RANK(M204,$M$185:$M$207))</f>
      </c>
      <c r="O204" s="358"/>
      <c r="P204" s="139">
        <f>IF(O204="","",RANK(O204,$O$178:$O$207))</f>
      </c>
    </row>
    <row r="205" spans="1:16" ht="12.75" hidden="1">
      <c r="A205" s="217" t="str">
        <f>'Ordre de passage'!C31</f>
        <v>CLUB 28</v>
      </c>
      <c r="B205" s="395" t="str">
        <f>'Ordre de passage'!D31</f>
        <v>Participant 28</v>
      </c>
      <c r="C205" s="168"/>
      <c r="D205" s="143">
        <f t="shared" si="23"/>
      </c>
      <c r="E205" s="138">
        <f>IF(H205="","",LOOKUP(D205,Valeurs!$G$4:Valeurs!$G$43,Valeurs!$H$4:Valeurs!$H$43))</f>
      </c>
      <c r="F205" s="367" t="str">
        <f>IF(D205="","0,00%",LOOKUP(D205,Valeurs!$J$4:$J$43,Valeurs!$L$4:$L$43))</f>
        <v>0,00%</v>
      </c>
      <c r="G205" s="261"/>
      <c r="H205" s="257">
        <f t="shared" si="28"/>
      </c>
      <c r="I205" s="214"/>
      <c r="J205" s="139">
        <f t="shared" si="25"/>
      </c>
      <c r="K205" s="214"/>
      <c r="L205" s="139">
        <f t="shared" si="26"/>
      </c>
      <c r="M205" s="214"/>
      <c r="N205" s="139">
        <f>IF(M205="","",RANK(M205,$M$185:$M$207))</f>
      </c>
      <c r="O205" s="358"/>
      <c r="P205" s="139">
        <f>IF(O205="","",RANK(O205,$O$178:$O$207))</f>
      </c>
    </row>
    <row r="206" spans="1:16" ht="12.75" hidden="1">
      <c r="A206" s="217" t="str">
        <f>'Ordre de passage'!C32</f>
        <v>CLUB 29</v>
      </c>
      <c r="B206" s="395" t="str">
        <f>'Ordre de passage'!D32</f>
        <v>Participant 29</v>
      </c>
      <c r="C206" s="168"/>
      <c r="D206" s="143">
        <f t="shared" si="23"/>
      </c>
      <c r="E206" s="138">
        <f>IF(H206="","",LOOKUP(D206,Valeurs!$G$4:Valeurs!$G$43,Valeurs!$H$4:Valeurs!$H$43))</f>
      </c>
      <c r="F206" s="367" t="str">
        <f>IF(D206="","0,00%",LOOKUP(D206,Valeurs!$J$4:$J$43,Valeurs!$L$4:$L$43))</f>
        <v>0,00%</v>
      </c>
      <c r="G206" s="261"/>
      <c r="H206" s="257">
        <f t="shared" si="28"/>
      </c>
      <c r="I206" s="214"/>
      <c r="J206" s="139">
        <f t="shared" si="25"/>
      </c>
      <c r="K206" s="214"/>
      <c r="L206" s="139">
        <f t="shared" si="26"/>
      </c>
      <c r="M206" s="214"/>
      <c r="N206" s="139">
        <f>IF(M206="","",RANK(M206,$M$185:$M$207))</f>
      </c>
      <c r="O206" s="358"/>
      <c r="P206" s="139">
        <f>IF(O206="","",RANK(O206,$O$178:$O$207))</f>
      </c>
    </row>
    <row r="207" spans="1:16" ht="13.5" hidden="1" thickBot="1">
      <c r="A207" s="219" t="str">
        <f>'Ordre de passage'!C33</f>
        <v>CLUB 30</v>
      </c>
      <c r="B207" s="396" t="str">
        <f>'Ordre de passage'!D33</f>
        <v>Participant 30</v>
      </c>
      <c r="C207" s="111"/>
      <c r="D207" s="144">
        <f t="shared" si="23"/>
      </c>
      <c r="E207" s="140">
        <f>IF(H207="","",LOOKUP(D207,Valeurs!$G$4:Valeurs!$G$43,Valeurs!$H$4:Valeurs!$H$43))</f>
      </c>
      <c r="F207" s="368" t="str">
        <f>IF(D207="","0,00%",LOOKUP(D207,Valeurs!$J$4:$J$43,Valeurs!$L$4:$L$43))</f>
        <v>0,00%</v>
      </c>
      <c r="G207" s="262"/>
      <c r="H207" s="258">
        <f t="shared" si="28"/>
      </c>
      <c r="I207" s="208"/>
      <c r="J207" s="141">
        <f t="shared" si="25"/>
      </c>
      <c r="K207" s="208"/>
      <c r="L207" s="141">
        <f t="shared" si="26"/>
      </c>
      <c r="M207" s="208"/>
      <c r="N207" s="141">
        <f>IF(M207="","",RANK(M207,$M$185:$M$207))</f>
      </c>
      <c r="O207" s="211"/>
      <c r="P207" s="141">
        <f>IF(O207="","",RANK(O207,$O$178:$O$207))</f>
      </c>
    </row>
    <row r="208" spans="8:9" ht="12.75">
      <c r="H208" s="145"/>
      <c r="I208" s="145"/>
    </row>
  </sheetData>
  <sheetProtection/>
  <mergeCells count="45">
    <mergeCell ref="A104:T104"/>
    <mergeCell ref="A105:T105"/>
    <mergeCell ref="A139:N139"/>
    <mergeCell ref="A140:N140"/>
    <mergeCell ref="A174:N174"/>
    <mergeCell ref="A175:N175"/>
    <mergeCell ref="E176:E177"/>
    <mergeCell ref="G176:G177"/>
    <mergeCell ref="M176:N176"/>
    <mergeCell ref="I176:J176"/>
    <mergeCell ref="K176:L176"/>
    <mergeCell ref="F176:F177"/>
    <mergeCell ref="E141:E142"/>
    <mergeCell ref="G141:G142"/>
    <mergeCell ref="I141:J141"/>
    <mergeCell ref="K141:L141"/>
    <mergeCell ref="M141:N141"/>
    <mergeCell ref="S106:T106"/>
    <mergeCell ref="F106:F107"/>
    <mergeCell ref="Q106:R106"/>
    <mergeCell ref="A176:A177"/>
    <mergeCell ref="B176:B177"/>
    <mergeCell ref="C176:C177"/>
    <mergeCell ref="D176:D177"/>
    <mergeCell ref="O106:P106"/>
    <mergeCell ref="I106:J106"/>
    <mergeCell ref="K106:L106"/>
    <mergeCell ref="G106:G107"/>
    <mergeCell ref="A141:A142"/>
    <mergeCell ref="B141:B142"/>
    <mergeCell ref="C141:C142"/>
    <mergeCell ref="D141:D142"/>
    <mergeCell ref="F141:F142"/>
    <mergeCell ref="A106:A107"/>
    <mergeCell ref="C106:C107"/>
    <mergeCell ref="D106:D107"/>
    <mergeCell ref="B106:B107"/>
    <mergeCell ref="M106:N106"/>
    <mergeCell ref="A2:J2"/>
    <mergeCell ref="A3:J3"/>
    <mergeCell ref="A36:J36"/>
    <mergeCell ref="A37:J37"/>
    <mergeCell ref="A70:J70"/>
    <mergeCell ref="A71:J71"/>
    <mergeCell ref="E106:E107"/>
  </mergeCells>
  <printOptions horizontalCentered="1" verticalCentered="1"/>
  <pageMargins left="0.15748031496062992" right="0" top="1.141732283464567" bottom="0.984251968503937" header="0.5118110236220472" footer="0.5118110236220472"/>
  <pageSetup fitToHeight="8" horizontalDpi="300" verticalDpi="300" orientation="landscape" paperSize="5" scale="80" r:id="rId2"/>
  <headerFooter alignWithMargins="0">
    <oddHeader>&amp;C&amp;"Arial,Gras"&amp;14Compilation Régionale
Jeunes Sauveteurs
12 - 13 ans</oddHeader>
    <oddFooter>&amp;L&amp;D&amp;C&amp;G</oddFooter>
  </headerFooter>
  <rowBreaks count="1" manualBreakCount="1">
    <brk id="102" max="19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2:AC238"/>
  <sheetViews>
    <sheetView view="pageBreakPreview" zoomScale="80" zoomScaleNormal="70" zoomScaleSheetLayoutView="80" zoomScalePageLayoutView="0" workbookViewId="0" topLeftCell="A1">
      <selection activeCell="Q184" sqref="Q184"/>
    </sheetView>
  </sheetViews>
  <sheetFormatPr defaultColWidth="11.421875" defaultRowHeight="12.75"/>
  <cols>
    <col min="1" max="1" width="12.7109375" style="5" bestFit="1" customWidth="1"/>
    <col min="2" max="3" width="34.28125" style="0" customWidth="1"/>
    <col min="4" max="4" width="3.140625" style="0" customWidth="1"/>
    <col min="5" max="5" width="9.140625" style="0" customWidth="1"/>
    <col min="6" max="6" width="9.57421875" style="0" customWidth="1"/>
    <col min="7" max="7" width="10.28125" style="0" bestFit="1" customWidth="1"/>
    <col min="8" max="8" width="3.140625" style="4" customWidth="1"/>
    <col min="9" max="9" width="8.28125" style="0" bestFit="1" customWidth="1"/>
    <col min="10" max="11" width="7.7109375" style="0" customWidth="1"/>
    <col min="12" max="12" width="8.421875" style="0" customWidth="1"/>
    <col min="13" max="29" width="7.7109375" style="0" customWidth="1"/>
  </cols>
  <sheetData>
    <row r="1" ht="13.5" thickBot="1"/>
    <row r="2" spans="1:11" ht="19.5" customHeight="1">
      <c r="A2" s="453" t="s">
        <v>102</v>
      </c>
      <c r="B2" s="454"/>
      <c r="C2" s="454"/>
      <c r="D2" s="454"/>
      <c r="E2" s="454"/>
      <c r="F2" s="454"/>
      <c r="G2" s="454"/>
      <c r="H2" s="454"/>
      <c r="I2" s="454"/>
      <c r="J2" s="454"/>
      <c r="K2" s="455"/>
    </row>
    <row r="3" spans="1:11" ht="19.5" customHeight="1" thickBot="1">
      <c r="A3" s="444" t="s">
        <v>46</v>
      </c>
      <c r="B3" s="445"/>
      <c r="C3" s="445"/>
      <c r="D3" s="445"/>
      <c r="E3" s="445"/>
      <c r="F3" s="445"/>
      <c r="G3" s="445"/>
      <c r="H3" s="445"/>
      <c r="I3" s="445"/>
      <c r="J3" s="445"/>
      <c r="K3" s="446"/>
    </row>
    <row r="4" spans="1:11" ht="30" customHeight="1" thickBot="1">
      <c r="A4" s="102" t="s">
        <v>47</v>
      </c>
      <c r="B4" s="475" t="s">
        <v>70</v>
      </c>
      <c r="C4" s="476"/>
      <c r="D4" s="96"/>
      <c r="E4" s="97" t="s">
        <v>48</v>
      </c>
      <c r="F4" s="95" t="s">
        <v>49</v>
      </c>
      <c r="G4" s="98" t="s">
        <v>50</v>
      </c>
      <c r="H4" s="96"/>
      <c r="I4" s="99" t="s">
        <v>9</v>
      </c>
      <c r="J4" s="100" t="s">
        <v>3</v>
      </c>
      <c r="K4" s="100" t="s">
        <v>44</v>
      </c>
    </row>
    <row r="5" spans="1:14" ht="12.75">
      <c r="A5" s="176" t="str">
        <f>'Ordre de passage'!E4</f>
        <v>Narval</v>
      </c>
      <c r="B5" s="167" t="str">
        <f>'Ordre de passage'!F4</f>
        <v>Jasmine Nadeau</v>
      </c>
      <c r="C5" s="185" t="str">
        <f>'Ordre de passage'!G4</f>
        <v>Danielle Gagnon</v>
      </c>
      <c r="D5" s="180"/>
      <c r="E5" s="193">
        <v>0.00014386574074074074</v>
      </c>
      <c r="F5" s="193">
        <v>0.00014247685185185186</v>
      </c>
      <c r="G5" s="122">
        <f>IF(E5="DQ","DQ",IF(E5="DNF","DNF",IF(F5="DNF","DNF",IF(E5="","",IF(F5="DQ","DQ",IF(F5="","",AVERAGE(E5:F5)))))))</f>
        <v>0.0001431712962962963</v>
      </c>
      <c r="H5" s="344"/>
      <c r="I5" s="159">
        <f>IF(G5="DQ","DQ",IF(G5="","",IF(G5="DNF","DNF",RANK(G5,$G$5:$G$34,1))))</f>
        <v>2</v>
      </c>
      <c r="J5" s="115">
        <f>IF(G5="DQ","0,00%",IF(G5="","0,00%",IF(G5="DNF","0,00%",LOOKUP(I5,Valeurs!$A$4:$A$43,Valeurs!$C$4:$C$43))))</f>
        <v>0.045000000000000005</v>
      </c>
      <c r="K5" s="125">
        <f>IF(G5="DQ","0",IF(G5="","",IF(G5="DNF","0",LOOKUP(I5,Valeurs!$A$4:Valeurs!$A$43,Valeurs!$B$4:Valeurs!$B$43))))</f>
        <v>18</v>
      </c>
      <c r="L5" s="38"/>
      <c r="M5" s="38"/>
      <c r="N5" s="38"/>
    </row>
    <row r="6" spans="1:14" ht="12.75">
      <c r="A6" s="177" t="str">
        <f>'Ordre de passage'!E5</f>
        <v>Narval</v>
      </c>
      <c r="B6" s="166" t="str">
        <f>'Ordre de passage'!F5</f>
        <v>Julia Tremblay</v>
      </c>
      <c r="C6" s="186" t="str">
        <f>'Ordre de passage'!G5</f>
        <v>Jade Morel</v>
      </c>
      <c r="D6" s="181"/>
      <c r="E6" s="194">
        <v>0.00043842592592592593</v>
      </c>
      <c r="F6" s="194">
        <v>0.00043761574074074075</v>
      </c>
      <c r="G6" s="113">
        <f aca="true" t="shared" si="0" ref="G6:G21">IF(E6="DQ","DQ",IF(E6="DNF","DNF",IF(F6="DNF","DNF",IF(E6="","",IF(F6="DQ","DQ",IF(F6="","",AVERAGE(E6:F6)))))))</f>
        <v>0.00043802083333333334</v>
      </c>
      <c r="H6" s="345"/>
      <c r="I6" s="347">
        <f aca="true" t="shared" si="1" ref="I6:I34">IF(G6="DQ","DQ",IF(G6="","",IF(G6="DNF","DNF",RANK(G6,$G$5:$G$34,1))))</f>
        <v>8</v>
      </c>
      <c r="J6" s="115">
        <f>IF(G6="DQ","0,00%",IF(G6="","0,00%",IF(G6="DNF","0,00%",LOOKUP(I6,Valeurs!$A$4:$A$43,Valeurs!$C$4:$C$43))))</f>
        <v>0.025</v>
      </c>
      <c r="K6" s="343">
        <f>IF(G6="DQ","0",IF(G6="","",IF(G6="DNF","0",LOOKUP(I6,Valeurs!$A$4:Valeurs!$A$43,Valeurs!$B$4:Valeurs!$B$43))))</f>
        <v>10</v>
      </c>
      <c r="L6" s="38"/>
      <c r="M6" s="38"/>
      <c r="N6" s="38"/>
    </row>
    <row r="7" spans="1:14" ht="12.75">
      <c r="A7" s="177" t="str">
        <f>'Ordre de passage'!E6</f>
        <v>Dam'eauclès</v>
      </c>
      <c r="B7" s="166" t="str">
        <f>'Ordre de passage'!F6</f>
        <v>Manuelle Charbonneau</v>
      </c>
      <c r="C7" s="186" t="str">
        <f>'Ordre de passage'!G6</f>
        <v>Koralie Yergeau</v>
      </c>
      <c r="D7" s="181"/>
      <c r="E7" s="195">
        <v>0.0001417824074074074</v>
      </c>
      <c r="F7" s="196">
        <v>0.0001417824074074074</v>
      </c>
      <c r="G7" s="113">
        <f t="shared" si="0"/>
        <v>0.0001417824074074074</v>
      </c>
      <c r="H7" s="345"/>
      <c r="I7" s="347">
        <f t="shared" si="1"/>
        <v>1</v>
      </c>
      <c r="J7" s="115">
        <f>IF(G7="DQ","0,00%",IF(G7="","0,00%",IF(G7="DNF","0,00%",LOOKUP(I7,Valeurs!$A$4:$A$43,Valeurs!$C$4:$C$43))))</f>
        <v>0.05</v>
      </c>
      <c r="K7" s="343">
        <f>IF(G7="DQ","0",IF(G7="","",IF(G7="DNF","0",LOOKUP(I7,Valeurs!$A$4:Valeurs!$A$43,Valeurs!$B$4:Valeurs!$B$43))))</f>
        <v>20</v>
      </c>
      <c r="L7" s="38"/>
      <c r="M7" s="38"/>
      <c r="N7" s="38"/>
    </row>
    <row r="8" spans="1:14" ht="12.75">
      <c r="A8" s="177" t="str">
        <f>'Ordre de passage'!E7</f>
        <v>Narval</v>
      </c>
      <c r="B8" s="166" t="str">
        <f>'Ordre de passage'!F7</f>
        <v>Jeanne Beaulieu-Lavoie</v>
      </c>
      <c r="C8" s="186" t="str">
        <f>'Ordre de passage'!G7</f>
        <v>William Deschênes</v>
      </c>
      <c r="D8" s="181"/>
      <c r="E8" s="195" t="s">
        <v>37</v>
      </c>
      <c r="F8" s="195" t="s">
        <v>37</v>
      </c>
      <c r="G8" s="113" t="str">
        <f t="shared" si="0"/>
        <v>DQ</v>
      </c>
      <c r="H8" s="345"/>
      <c r="I8" s="347" t="str">
        <f t="shared" si="1"/>
        <v>DQ</v>
      </c>
      <c r="J8" s="115" t="str">
        <f>IF(G8="DQ","0,00%",IF(G8="","0,00%",IF(G8="DNF","0,00%",LOOKUP(I8,Valeurs!$A$4:$A$43,Valeurs!$C$4:$C$43))))</f>
        <v>0,00%</v>
      </c>
      <c r="K8" s="343" t="str">
        <f>IF(G8="DQ","0",IF(G8="","",IF(G8="DNF","0",LOOKUP(I8,Valeurs!$A$4:Valeurs!$A$43,Valeurs!$B$4:Valeurs!$B$43))))</f>
        <v>0</v>
      </c>
      <c r="L8" s="38"/>
      <c r="M8" s="38"/>
      <c r="N8" s="38"/>
    </row>
    <row r="9" spans="1:14" ht="12.75">
      <c r="A9" s="177" t="str">
        <f>'Ordre de passage'!E8</f>
        <v>SSSL/CAEM</v>
      </c>
      <c r="B9" s="166" t="str">
        <f>'Ordre de passage'!F8</f>
        <v>Alexane Blain</v>
      </c>
      <c r="C9" s="186" t="str">
        <f>'Ordre de passage'!G8</f>
        <v>Audrey Desroches</v>
      </c>
      <c r="D9" s="181"/>
      <c r="E9" s="195">
        <v>0.00018414351851851852</v>
      </c>
      <c r="F9" s="195">
        <v>0.0001837962962962963</v>
      </c>
      <c r="G9" s="113">
        <f t="shared" si="0"/>
        <v>0.0001839699074074074</v>
      </c>
      <c r="H9" s="345"/>
      <c r="I9" s="347">
        <f t="shared" si="1"/>
        <v>4</v>
      </c>
      <c r="J9" s="115">
        <f>IF(G9="DQ","0,00%",IF(G9="","0,00%",IF(G9="DNF","0,00%",LOOKUP(I9,Valeurs!$A$4:$A$43,Valeurs!$C$4:$C$43))))</f>
        <v>0.034999999999999996</v>
      </c>
      <c r="K9" s="343">
        <f>IF(G9="DQ","0",IF(G9="","",IF(G9="DNF","0",LOOKUP(I9,Valeurs!$A$4:Valeurs!$A$43,Valeurs!$B$4:Valeurs!$B$43))))</f>
        <v>14</v>
      </c>
      <c r="L9" s="38"/>
      <c r="M9" s="38"/>
      <c r="N9" s="38"/>
    </row>
    <row r="10" spans="1:14" ht="12.75">
      <c r="A10" s="177" t="str">
        <f>'Ordre de passage'!E9</f>
        <v>CSRN</v>
      </c>
      <c r="B10" s="166" t="str">
        <f>'Ordre de passage'!F9</f>
        <v>Raphaëlle Tétrault</v>
      </c>
      <c r="C10" s="186" t="str">
        <f>'Ordre de passage'!G9</f>
        <v>Ariane Evenat Dauphinais</v>
      </c>
      <c r="D10" s="181"/>
      <c r="E10" s="195">
        <v>0.00019675925925925926</v>
      </c>
      <c r="F10" s="195">
        <v>0.0001986111111111111</v>
      </c>
      <c r="G10" s="113">
        <f t="shared" si="0"/>
        <v>0.00019768518518518518</v>
      </c>
      <c r="H10" s="345"/>
      <c r="I10" s="347">
        <f t="shared" si="1"/>
        <v>7</v>
      </c>
      <c r="J10" s="115">
        <f>IF(G10="DQ","0,00%",IF(G10="","0,00%",IF(G10="DNF","0,00%",LOOKUP(I10,Valeurs!$A$4:$A$43,Valeurs!$C$4:$C$43))))</f>
        <v>0.027500000000000004</v>
      </c>
      <c r="K10" s="343">
        <f>IF(G10="DQ","0",IF(G10="","",IF(G10="DNF","0",LOOKUP(I10,Valeurs!$A$4:Valeurs!$A$43,Valeurs!$B$4:Valeurs!$B$43))))</f>
        <v>11</v>
      </c>
      <c r="L10" s="38"/>
      <c r="M10" s="38"/>
      <c r="N10" s="38"/>
    </row>
    <row r="11" spans="1:14" ht="12.75">
      <c r="A11" s="177" t="str">
        <f>'Ordre de passage'!E10</f>
        <v>CSRN</v>
      </c>
      <c r="B11" s="166" t="str">
        <f>'Ordre de passage'!F10</f>
        <v>Laurence Ringuette</v>
      </c>
      <c r="C11" s="186" t="str">
        <f>'Ordre de passage'!G10</f>
        <v>Madiha Habchi</v>
      </c>
      <c r="D11" s="181"/>
      <c r="E11" s="196">
        <v>0.0005078703703703704</v>
      </c>
      <c r="F11" s="195">
        <v>0.000506712962962963</v>
      </c>
      <c r="G11" s="113">
        <f t="shared" si="0"/>
        <v>0.0005072916666666667</v>
      </c>
      <c r="H11" s="345"/>
      <c r="I11" s="347">
        <f t="shared" si="1"/>
        <v>9</v>
      </c>
      <c r="J11" s="115">
        <f>IF(G11="DQ","0,00%",IF(G11="","0,00%",IF(G11="DNF","0,00%",LOOKUP(I11,Valeurs!$A$4:$A$43,Valeurs!$C$4:$C$43))))</f>
        <v>0.020000000000000004</v>
      </c>
      <c r="K11" s="343">
        <f>IF(G11="DQ","0",IF(G11="","",IF(G11="DNF","0",LOOKUP(I11,Valeurs!$A$4:Valeurs!$A$43,Valeurs!$B$4:Valeurs!$B$43))))</f>
        <v>8</v>
      </c>
      <c r="L11" s="38"/>
      <c r="M11" s="38"/>
      <c r="N11" s="38"/>
    </row>
    <row r="12" spans="1:14" ht="12.75">
      <c r="A12" s="177" t="str">
        <f>'Ordre de passage'!E11</f>
        <v>CSRN</v>
      </c>
      <c r="B12" s="166" t="str">
        <f>'Ordre de passage'!F11</f>
        <v>William Laurence</v>
      </c>
      <c r="C12" s="186" t="str">
        <f>'Ordre de passage'!G11</f>
        <v>Ismaël Chakir</v>
      </c>
      <c r="D12" s="181"/>
      <c r="E12" s="195" t="s">
        <v>36</v>
      </c>
      <c r="F12" s="195" t="s">
        <v>36</v>
      </c>
      <c r="G12" s="113" t="str">
        <f t="shared" si="0"/>
        <v>DNF</v>
      </c>
      <c r="H12" s="345"/>
      <c r="I12" s="347" t="str">
        <f t="shared" si="1"/>
        <v>DNF</v>
      </c>
      <c r="J12" s="115" t="str">
        <f>IF(G12="DQ","0,00%",IF(G12="","0,00%",IF(G12="DNF","0,00%",LOOKUP(I12,Valeurs!$A$4:$A$43,Valeurs!$C$4:$C$43))))</f>
        <v>0,00%</v>
      </c>
      <c r="K12" s="343" t="str">
        <f>IF(G12="DQ","0",IF(G12="","",IF(G12="DNF","0",LOOKUP(I12,Valeurs!$A$4:Valeurs!$A$43,Valeurs!$B$4:Valeurs!$B$43))))</f>
        <v>0</v>
      </c>
      <c r="L12" s="38"/>
      <c r="M12" s="38"/>
      <c r="N12" s="38"/>
    </row>
    <row r="13" spans="1:14" ht="12.75">
      <c r="A13" s="177" t="str">
        <f>'Ordre de passage'!E12</f>
        <v>Narval</v>
      </c>
      <c r="B13" s="166" t="str">
        <f>'Ordre de passage'!F12</f>
        <v>Jessica Gaudreault-Godin</v>
      </c>
      <c r="C13" s="186" t="str">
        <f>'Ordre de passage'!G12</f>
        <v>Cloé Thériault</v>
      </c>
      <c r="D13" s="181"/>
      <c r="E13" s="196">
        <v>0.00019097222222222223</v>
      </c>
      <c r="F13" s="196">
        <v>0.00019201388888888892</v>
      </c>
      <c r="G13" s="113">
        <f t="shared" si="0"/>
        <v>0.0001914930555555556</v>
      </c>
      <c r="H13" s="345"/>
      <c r="I13" s="347">
        <f t="shared" si="1"/>
        <v>5</v>
      </c>
      <c r="J13" s="115">
        <f>IF(G13="DQ","0,00%",IF(G13="","0,00%",IF(G13="DNF","0,00%",LOOKUP(I13,Valeurs!$A$4:$A$43,Valeurs!$C$4:$C$43))))</f>
        <v>0.0325</v>
      </c>
      <c r="K13" s="343">
        <f>IF(G13="DQ","0",IF(G13="","",IF(G13="DNF","0",LOOKUP(I13,Valeurs!$A$4:Valeurs!$A$43,Valeurs!$B$4:Valeurs!$B$43))))</f>
        <v>13</v>
      </c>
      <c r="L13" s="38"/>
      <c r="M13" s="38"/>
      <c r="N13" s="38"/>
    </row>
    <row r="14" spans="1:14" ht="12.75">
      <c r="A14" s="177" t="str">
        <f>'Ordre de passage'!E13</f>
        <v>Narval</v>
      </c>
      <c r="B14" s="166" t="str">
        <f>'Ordre de passage'!F13</f>
        <v>Laurence Bisson</v>
      </c>
      <c r="C14" s="186" t="str">
        <f>'Ordre de passage'!G13</f>
        <v>Lorianne Maltais</v>
      </c>
      <c r="D14" s="181"/>
      <c r="E14" s="196">
        <v>0.00019849537037037036</v>
      </c>
      <c r="F14" s="196">
        <v>0.00018807870370370368</v>
      </c>
      <c r="G14" s="113">
        <f t="shared" si="0"/>
        <v>0.000193287037037037</v>
      </c>
      <c r="H14" s="345"/>
      <c r="I14" s="347">
        <f t="shared" si="1"/>
        <v>6</v>
      </c>
      <c r="J14" s="115">
        <f>IF(G14="DQ","0,00%",IF(G14="","0,00%",IF(G14="DNF","0,00%",LOOKUP(I14,Valeurs!$A$4:$A$43,Valeurs!$C$4:$C$43))))</f>
        <v>0.03</v>
      </c>
      <c r="K14" s="343">
        <f>IF(G14="DQ","0",IF(G14="","",IF(G14="DNF","0",LOOKUP(I14,Valeurs!$A$4:Valeurs!$A$43,Valeurs!$B$4:Valeurs!$B$43))))</f>
        <v>12</v>
      </c>
      <c r="L14" s="38"/>
      <c r="M14" s="38"/>
      <c r="N14" s="38"/>
    </row>
    <row r="15" spans="1:14" ht="12.75">
      <c r="A15" s="177" t="str">
        <f>'Ordre de passage'!E14</f>
        <v>CSRAD</v>
      </c>
      <c r="B15" s="166" t="str">
        <f>'Ordre de passage'!F14</f>
        <v>Audrey-Ève Bélanger</v>
      </c>
      <c r="C15" s="186" t="str">
        <f>'Ordre de passage'!G14</f>
        <v>Maude Belval</v>
      </c>
      <c r="D15" s="181"/>
      <c r="E15" s="196">
        <v>0.00017650462962962962</v>
      </c>
      <c r="F15" s="195">
        <v>0.00017939814814814817</v>
      </c>
      <c r="G15" s="113">
        <f t="shared" si="0"/>
        <v>0.0001779513888888889</v>
      </c>
      <c r="H15" s="345"/>
      <c r="I15" s="347">
        <f t="shared" si="1"/>
        <v>3</v>
      </c>
      <c r="J15" s="115">
        <f>IF(G15="DQ","0,00%",IF(G15="","0,00%",IF(G15="DNF","0,00%",LOOKUP(I15,Valeurs!$A$4:$A$43,Valeurs!$C$4:$C$43))))</f>
        <v>0.04000000000000001</v>
      </c>
      <c r="K15" s="343">
        <f>IF(G15="DQ","0",IF(G15="","",IF(G15="DNF","0",LOOKUP(I15,Valeurs!$A$4:Valeurs!$A$43,Valeurs!$B$4:Valeurs!$B$43))))</f>
        <v>16</v>
      </c>
      <c r="L15" s="38"/>
      <c r="M15" s="38"/>
      <c r="N15" s="38"/>
    </row>
    <row r="16" spans="1:11" ht="12.75" hidden="1">
      <c r="A16" s="177" t="str">
        <f>'Ordre de passage'!E15</f>
        <v>CLUB 12</v>
      </c>
      <c r="B16" s="166" t="str">
        <f>'Ordre de passage'!F15</f>
        <v>Participant 12</v>
      </c>
      <c r="C16" s="186" t="str">
        <f>'Ordre de passage'!G15</f>
        <v>Participant 42</v>
      </c>
      <c r="D16" s="181"/>
      <c r="E16" s="196"/>
      <c r="F16" s="195"/>
      <c r="G16" s="113">
        <f t="shared" si="0"/>
      </c>
      <c r="H16" s="345"/>
      <c r="I16" s="347">
        <f t="shared" si="1"/>
      </c>
      <c r="J16" s="115" t="str">
        <f>IF(G16="DQ","0,00%",IF(G16="","0,00%",IF(G16="DNF","0,00%",LOOKUP(I16,Valeurs!$A$4:$A$43,Valeurs!$C$4:$C$43))))</f>
        <v>0,00%</v>
      </c>
      <c r="K16" s="343">
        <f>IF(G16="DQ","0",IF(G16="","",IF(G16="DNF","0",LOOKUP(I16,Valeurs!$A$4:Valeurs!$A$43,Valeurs!$B$4:Valeurs!$B$43))))</f>
      </c>
    </row>
    <row r="17" spans="1:11" ht="12.75" hidden="1">
      <c r="A17" s="177" t="str">
        <f>'Ordre de passage'!E16</f>
        <v>CLUB 13</v>
      </c>
      <c r="B17" s="166" t="str">
        <f>'Ordre de passage'!F16</f>
        <v>Participant 13</v>
      </c>
      <c r="C17" s="186" t="str">
        <f>'Ordre de passage'!G16</f>
        <v>Participant 43</v>
      </c>
      <c r="D17" s="181"/>
      <c r="E17" s="195"/>
      <c r="F17" s="195"/>
      <c r="G17" s="113">
        <f t="shared" si="0"/>
      </c>
      <c r="H17" s="345"/>
      <c r="I17" s="347">
        <f t="shared" si="1"/>
      </c>
      <c r="J17" s="115" t="str">
        <f>IF(G17="DQ","0,00%",IF(G17="","0,00%",IF(G17="DNF","0,00%",LOOKUP(I17,Valeurs!$A$4:$A$43,Valeurs!$C$4:$C$43))))</f>
        <v>0,00%</v>
      </c>
      <c r="K17" s="343">
        <f>IF(G17="DQ","0",IF(G17="","",IF(G17="DNF","0",LOOKUP(I17,Valeurs!$A$4:Valeurs!$A$43,Valeurs!$B$4:Valeurs!$B$43))))</f>
      </c>
    </row>
    <row r="18" spans="1:11" ht="12.75" hidden="1">
      <c r="A18" s="177" t="str">
        <f>'Ordre de passage'!E17</f>
        <v>CLUB 14</v>
      </c>
      <c r="B18" s="166" t="str">
        <f>'Ordre de passage'!F17</f>
        <v>Participant 14</v>
      </c>
      <c r="C18" s="186" t="str">
        <f>'Ordre de passage'!G17</f>
        <v>Participant 44</v>
      </c>
      <c r="D18" s="181"/>
      <c r="E18" s="196"/>
      <c r="F18" s="196"/>
      <c r="G18" s="113">
        <f t="shared" si="0"/>
      </c>
      <c r="H18" s="345"/>
      <c r="I18" s="347">
        <f t="shared" si="1"/>
      </c>
      <c r="J18" s="115" t="str">
        <f>IF(G18="DQ","0,00%",IF(G18="","0,00%",IF(G18="DNF","0,00%",LOOKUP(I18,Valeurs!$A$4:$A$43,Valeurs!$C$4:$C$43))))</f>
        <v>0,00%</v>
      </c>
      <c r="K18" s="343">
        <f>IF(G18="DQ","0",IF(G18="","",IF(G18="DNF","0",LOOKUP(I18,Valeurs!$A$4:Valeurs!$A$43,Valeurs!$B$4:Valeurs!$B$43))))</f>
      </c>
    </row>
    <row r="19" spans="1:11" ht="12.75" hidden="1">
      <c r="A19" s="177" t="str">
        <f>'Ordre de passage'!E18</f>
        <v>CLUB 15</v>
      </c>
      <c r="B19" s="166" t="str">
        <f>'Ordre de passage'!F18</f>
        <v>Participant 15</v>
      </c>
      <c r="C19" s="186" t="str">
        <f>'Ordre de passage'!G18</f>
        <v>Participant 45</v>
      </c>
      <c r="D19" s="181"/>
      <c r="E19" s="273"/>
      <c r="F19" s="273"/>
      <c r="G19" s="113">
        <f t="shared" si="0"/>
      </c>
      <c r="H19" s="346"/>
      <c r="I19" s="347">
        <f t="shared" si="1"/>
      </c>
      <c r="J19" s="115" t="str">
        <f>IF(G19="DQ","0,00%",IF(G19="","0,00%",IF(G19="DNF","0,00%",LOOKUP(I19,Valeurs!$A$4:$A$43,Valeurs!$C$4:$C$43))))</f>
        <v>0,00%</v>
      </c>
      <c r="K19" s="343">
        <f>IF(G19="DQ","0",IF(G19="","",IF(G19="DNF","0",LOOKUP(I19,Valeurs!$A$4:Valeurs!$A$43,Valeurs!$B$4:Valeurs!$B$43))))</f>
      </c>
    </row>
    <row r="20" spans="1:11" ht="12.75" hidden="1">
      <c r="A20" s="177" t="str">
        <f>'Ordre de passage'!E19</f>
        <v>CLUB 16</v>
      </c>
      <c r="B20" s="166" t="str">
        <f>'Ordre de passage'!F19</f>
        <v>Participant 16</v>
      </c>
      <c r="C20" s="186" t="str">
        <f>'Ordre de passage'!G19</f>
        <v>Participant 46</v>
      </c>
      <c r="D20" s="181"/>
      <c r="E20" s="273"/>
      <c r="F20" s="273"/>
      <c r="G20" s="113">
        <f t="shared" si="0"/>
      </c>
      <c r="H20" s="346"/>
      <c r="I20" s="347">
        <f t="shared" si="1"/>
      </c>
      <c r="J20" s="115" t="str">
        <f>IF(G20="DQ","0,00%",IF(G20="","0,00%",IF(G20="DNF","0,00%",LOOKUP(I20,Valeurs!$A$4:$A$43,Valeurs!$C$4:$C$43))))</f>
        <v>0,00%</v>
      </c>
      <c r="K20" s="343">
        <f>IF(G20="DQ","0",IF(G20="","",IF(G20="DNF","0",LOOKUP(I20,Valeurs!$A$4:Valeurs!$A$43,Valeurs!$B$4:Valeurs!$B$43))))</f>
      </c>
    </row>
    <row r="21" spans="1:11" ht="12.75" hidden="1">
      <c r="A21" s="177" t="str">
        <f>'Ordre de passage'!E20</f>
        <v>CLUB 17</v>
      </c>
      <c r="B21" s="166" t="str">
        <f>'Ordre de passage'!F20</f>
        <v>Participant 17</v>
      </c>
      <c r="C21" s="186" t="str">
        <f>'Ordre de passage'!G20</f>
        <v>Participant 47</v>
      </c>
      <c r="D21" s="181"/>
      <c r="E21" s="195"/>
      <c r="F21" s="195"/>
      <c r="G21" s="113">
        <f t="shared" si="0"/>
      </c>
      <c r="H21" s="345"/>
      <c r="I21" s="347">
        <f t="shared" si="1"/>
      </c>
      <c r="J21" s="115" t="str">
        <f>IF(G21="DQ","0,00%",IF(G21="","0,00%",IF(G21="DNF","0,00%",LOOKUP(I21,Valeurs!$A$4:$A$43,Valeurs!$C$4:$C$43))))</f>
        <v>0,00%</v>
      </c>
      <c r="K21" s="343">
        <f>IF(G21="DQ","0",IF(G21="","",IF(G21="DNF","0",LOOKUP(I21,Valeurs!$A$4:Valeurs!$A$43,Valeurs!$B$4:Valeurs!$B$43))))</f>
      </c>
    </row>
    <row r="22" spans="1:11" ht="12.75" hidden="1">
      <c r="A22" s="177" t="str">
        <f>'Ordre de passage'!E21</f>
        <v>CLUB 18</v>
      </c>
      <c r="B22" s="166" t="str">
        <f>'Ordre de passage'!F21</f>
        <v>Participant 18</v>
      </c>
      <c r="C22" s="186" t="str">
        <f>'Ordre de passage'!G21</f>
        <v>Participant 48</v>
      </c>
      <c r="D22" s="181"/>
      <c r="E22" s="195"/>
      <c r="F22" s="195"/>
      <c r="G22" s="113">
        <f aca="true" t="shared" si="2" ref="G22:G34">IF(E22="DQ","DQ",IF(E22="DNF","DNF",IF(F22="DNF","DNF",IF(E22="","",IF(F22="DQ","DQ",IF(F22="","",AVERAGE(E22:F22)))))))</f>
      </c>
      <c r="H22" s="345"/>
      <c r="I22" s="347">
        <f t="shared" si="1"/>
      </c>
      <c r="J22" s="115" t="str">
        <f>IF(G22="DQ","0,00%",IF(G22="","0,00%",IF(G22="DNF","0,00%",LOOKUP(I22,Valeurs!$A$4:$A$43,Valeurs!$C$4:$C$43))))</f>
        <v>0,00%</v>
      </c>
      <c r="K22" s="343">
        <f>IF(G22="DQ","0",IF(G22="","",IF(G22="DNF","0",LOOKUP(I22,Valeurs!$A$4:Valeurs!$A$43,Valeurs!$B$4:Valeurs!$B$43))))</f>
      </c>
    </row>
    <row r="23" spans="1:11" ht="12.75" hidden="1">
      <c r="A23" s="177" t="str">
        <f>'Ordre de passage'!E22</f>
        <v>CLUB 19</v>
      </c>
      <c r="B23" s="166" t="str">
        <f>'Ordre de passage'!F22</f>
        <v>Participant 19</v>
      </c>
      <c r="C23" s="186" t="str">
        <f>'Ordre de passage'!G22</f>
        <v>Participant 49</v>
      </c>
      <c r="D23" s="181"/>
      <c r="E23" s="195"/>
      <c r="F23" s="195"/>
      <c r="G23" s="113">
        <f t="shared" si="2"/>
      </c>
      <c r="H23" s="345"/>
      <c r="I23" s="347">
        <f t="shared" si="1"/>
      </c>
      <c r="J23" s="115" t="str">
        <f>IF(G23="DQ","0,00%",IF(G23="","0,00%",IF(G23="DNF","0,00%",LOOKUP(I23,Valeurs!$A$4:$A$43,Valeurs!$C$4:$C$43))))</f>
        <v>0,00%</v>
      </c>
      <c r="K23" s="343">
        <f>IF(G23="DQ","0",IF(G23="","",IF(G23="DNF","0",LOOKUP(I23,Valeurs!$A$4:Valeurs!$A$43,Valeurs!$B$4:Valeurs!$B$43))))</f>
      </c>
    </row>
    <row r="24" spans="1:11" ht="12.75" hidden="1">
      <c r="A24" s="177" t="str">
        <f>'Ordre de passage'!E23</f>
        <v>CLUB 20</v>
      </c>
      <c r="B24" s="166" t="str">
        <f>'Ordre de passage'!F23</f>
        <v>Participant 20</v>
      </c>
      <c r="C24" s="186" t="str">
        <f>'Ordre de passage'!G23</f>
        <v>Participant 50</v>
      </c>
      <c r="D24" s="181"/>
      <c r="E24" s="195"/>
      <c r="F24" s="195"/>
      <c r="G24" s="113">
        <f t="shared" si="2"/>
      </c>
      <c r="H24" s="345"/>
      <c r="I24" s="347">
        <f t="shared" si="1"/>
      </c>
      <c r="J24" s="115" t="str">
        <f>IF(G24="DQ","0,00%",IF(G24="","0,00%",IF(G24="DNF","0,00%",LOOKUP(I24,Valeurs!$A$4:$A$43,Valeurs!$C$4:$C$43))))</f>
        <v>0,00%</v>
      </c>
      <c r="K24" s="343">
        <f>IF(G24="DQ","0",IF(G24="","",IF(G24="DNF","0",LOOKUP(I24,Valeurs!$A$4:Valeurs!$A$43,Valeurs!$B$4:Valeurs!$B$43))))</f>
      </c>
    </row>
    <row r="25" spans="1:11" ht="12.75" hidden="1">
      <c r="A25" s="177" t="str">
        <f>'Ordre de passage'!E24</f>
        <v>CLUB 21</v>
      </c>
      <c r="B25" s="166" t="str">
        <f>'Ordre de passage'!F24</f>
        <v>Participant 21</v>
      </c>
      <c r="C25" s="186" t="str">
        <f>'Ordre de passage'!G24</f>
        <v>Participant 51</v>
      </c>
      <c r="D25" s="181"/>
      <c r="E25" s="195"/>
      <c r="F25" s="195"/>
      <c r="G25" s="113">
        <f t="shared" si="2"/>
      </c>
      <c r="H25" s="345"/>
      <c r="I25" s="347">
        <f t="shared" si="1"/>
      </c>
      <c r="J25" s="115" t="str">
        <f>IF(G25="DQ","0,00%",IF(G25="","0,00%",IF(G25="DNF","0,00%",LOOKUP(I25,Valeurs!$A$4:$A$43,Valeurs!$C$4:$C$43))))</f>
        <v>0,00%</v>
      </c>
      <c r="K25" s="343">
        <f>IF(G25="DQ","0",IF(G25="","",IF(G25="DNF","0",LOOKUP(I25,Valeurs!$A$4:Valeurs!$A$43,Valeurs!$B$4:Valeurs!$B$43))))</f>
      </c>
    </row>
    <row r="26" spans="1:11" ht="12.75" hidden="1">
      <c r="A26" s="177" t="str">
        <f>'Ordre de passage'!E25</f>
        <v>CLUB 22</v>
      </c>
      <c r="B26" s="166" t="str">
        <f>'Ordre de passage'!F25</f>
        <v>Participant 22</v>
      </c>
      <c r="C26" s="186" t="str">
        <f>'Ordre de passage'!G25</f>
        <v>Participant 52</v>
      </c>
      <c r="D26" s="181"/>
      <c r="E26" s="195"/>
      <c r="F26" s="195"/>
      <c r="G26" s="113">
        <f t="shared" si="2"/>
      </c>
      <c r="H26" s="345"/>
      <c r="I26" s="347">
        <f t="shared" si="1"/>
      </c>
      <c r="J26" s="115" t="str">
        <f>IF(G26="DQ","0,00%",IF(G26="","0,00%",IF(G26="DNF","0,00%",LOOKUP(I26,Valeurs!$A$4:$A$43,Valeurs!$C$4:$C$43))))</f>
        <v>0,00%</v>
      </c>
      <c r="K26" s="343">
        <f>IF(G26="DQ","0",IF(G26="","",IF(G26="DNF","0",LOOKUP(I26,Valeurs!$A$4:Valeurs!$A$43,Valeurs!$B$4:Valeurs!$B$43))))</f>
      </c>
    </row>
    <row r="27" spans="1:11" ht="12.75" hidden="1">
      <c r="A27" s="177" t="str">
        <f>'Ordre de passage'!E26</f>
        <v>CLUB 23</v>
      </c>
      <c r="B27" s="166" t="str">
        <f>'Ordre de passage'!F26</f>
        <v>Participant 23</v>
      </c>
      <c r="C27" s="186" t="str">
        <f>'Ordre de passage'!G26</f>
        <v>Participant 53</v>
      </c>
      <c r="D27" s="181"/>
      <c r="E27" s="195"/>
      <c r="F27" s="195"/>
      <c r="G27" s="113">
        <f t="shared" si="2"/>
      </c>
      <c r="H27" s="345"/>
      <c r="I27" s="347">
        <f t="shared" si="1"/>
      </c>
      <c r="J27" s="115" t="str">
        <f>IF(G27="DQ","0,00%",IF(G27="","0,00%",IF(G27="DNF","0,00%",LOOKUP(I27,Valeurs!$A$4:$A$43,Valeurs!$C$4:$C$43))))</f>
        <v>0,00%</v>
      </c>
      <c r="K27" s="343">
        <f>IF(G27="DQ","0",IF(G27="","",IF(G27="DNF","0",LOOKUP(I27,Valeurs!$A$4:Valeurs!$A$43,Valeurs!$B$4:Valeurs!$B$43))))</f>
      </c>
    </row>
    <row r="28" spans="1:11" ht="12.75" hidden="1">
      <c r="A28" s="177" t="str">
        <f>'Ordre de passage'!E27</f>
        <v>CLUB 24</v>
      </c>
      <c r="B28" s="166" t="str">
        <f>'Ordre de passage'!F27</f>
        <v>Participant 24</v>
      </c>
      <c r="C28" s="186" t="str">
        <f>'Ordre de passage'!G27</f>
        <v>Participant 54</v>
      </c>
      <c r="D28" s="181"/>
      <c r="E28" s="195"/>
      <c r="F28" s="195"/>
      <c r="G28" s="113">
        <f t="shared" si="2"/>
      </c>
      <c r="H28" s="345"/>
      <c r="I28" s="347">
        <f t="shared" si="1"/>
      </c>
      <c r="J28" s="115" t="str">
        <f>IF(G28="DQ","0,00%",IF(G28="","0,00%",IF(G28="DNF","0,00%",LOOKUP(I28,Valeurs!$A$4:$A$43,Valeurs!$C$4:$C$43))))</f>
        <v>0,00%</v>
      </c>
      <c r="K28" s="343">
        <f>IF(G28="DQ","0",IF(G28="","",IF(G28="DNF","0",LOOKUP(I28,Valeurs!$A$4:Valeurs!$A$43,Valeurs!$B$4:Valeurs!$B$43))))</f>
      </c>
    </row>
    <row r="29" spans="1:11" ht="12.75" hidden="1">
      <c r="A29" s="177" t="str">
        <f>'Ordre de passage'!E28</f>
        <v>CLUB 25</v>
      </c>
      <c r="B29" s="166" t="str">
        <f>'Ordre de passage'!F28</f>
        <v>Participant 25</v>
      </c>
      <c r="C29" s="186" t="str">
        <f>'Ordre de passage'!G28</f>
        <v>Participant 55</v>
      </c>
      <c r="D29" s="181"/>
      <c r="E29" s="195"/>
      <c r="F29" s="195"/>
      <c r="G29" s="113">
        <f t="shared" si="2"/>
      </c>
      <c r="H29" s="345"/>
      <c r="I29" s="347">
        <f t="shared" si="1"/>
      </c>
      <c r="J29" s="115" t="str">
        <f>IF(G29="DQ","0,00%",IF(G29="","0,00%",IF(G29="DNF","0,00%",LOOKUP(I29,Valeurs!$A$4:$A$43,Valeurs!$C$4:$C$43))))</f>
        <v>0,00%</v>
      </c>
      <c r="K29" s="343">
        <f>IF(G29="DQ","0",IF(G29="","",IF(G29="DNF","0",LOOKUP(I29,Valeurs!$A$4:Valeurs!$A$43,Valeurs!$B$4:Valeurs!$B$43))))</f>
      </c>
    </row>
    <row r="30" spans="1:11" ht="12.75" hidden="1">
      <c r="A30" s="177" t="str">
        <f>'Ordre de passage'!E29</f>
        <v>CLUB 26</v>
      </c>
      <c r="B30" s="166" t="str">
        <f>'Ordre de passage'!F29</f>
        <v>Participant 26</v>
      </c>
      <c r="C30" s="186" t="str">
        <f>'Ordre de passage'!G29</f>
        <v>Participant 56</v>
      </c>
      <c r="D30" s="181"/>
      <c r="E30" s="195"/>
      <c r="F30" s="195"/>
      <c r="G30" s="113">
        <f t="shared" si="2"/>
      </c>
      <c r="H30" s="345"/>
      <c r="I30" s="347">
        <f t="shared" si="1"/>
      </c>
      <c r="J30" s="115" t="str">
        <f>IF(G30="DQ","0,00%",IF(G30="","0,00%",IF(G30="DNF","0,00%",LOOKUP(I30,Valeurs!$A$4:$A$43,Valeurs!$C$4:$C$43))))</f>
        <v>0,00%</v>
      </c>
      <c r="K30" s="343">
        <f>IF(G30="DQ","0",IF(G30="","",IF(G30="DNF","0",LOOKUP(I30,Valeurs!$A$4:Valeurs!$A$43,Valeurs!$B$4:Valeurs!$B$43))))</f>
      </c>
    </row>
    <row r="31" spans="1:11" ht="12.75" hidden="1">
      <c r="A31" s="177" t="str">
        <f>'Ordre de passage'!E30</f>
        <v>CLUB 27</v>
      </c>
      <c r="B31" s="166" t="str">
        <f>'Ordre de passage'!F30</f>
        <v>Participant 27</v>
      </c>
      <c r="C31" s="186" t="str">
        <f>'Ordre de passage'!G30</f>
        <v>Participant 57</v>
      </c>
      <c r="D31" s="181"/>
      <c r="E31" s="195"/>
      <c r="F31" s="195"/>
      <c r="G31" s="113">
        <f t="shared" si="2"/>
      </c>
      <c r="H31" s="345"/>
      <c r="I31" s="347">
        <f t="shared" si="1"/>
      </c>
      <c r="J31" s="115" t="str">
        <f>IF(G31="DQ","0,00%",IF(G31="","0,00%",IF(G31="DNF","0,00%",LOOKUP(I31,Valeurs!$A$4:$A$43,Valeurs!$C$4:$C$43))))</f>
        <v>0,00%</v>
      </c>
      <c r="K31" s="343">
        <f>IF(G31="DQ","0",IF(G31="","",IF(G31="DNF","0",LOOKUP(I31,Valeurs!$A$4:Valeurs!$A$43,Valeurs!$B$4:Valeurs!$B$43))))</f>
      </c>
    </row>
    <row r="32" spans="1:11" ht="12.75" hidden="1">
      <c r="A32" s="177" t="str">
        <f>'Ordre de passage'!E31</f>
        <v>CLUB 28</v>
      </c>
      <c r="B32" s="166" t="str">
        <f>'Ordre de passage'!F31</f>
        <v>Participant 28</v>
      </c>
      <c r="C32" s="186" t="str">
        <f>'Ordre de passage'!G31</f>
        <v>Participant 58</v>
      </c>
      <c r="D32" s="181"/>
      <c r="E32" s="195"/>
      <c r="F32" s="195"/>
      <c r="G32" s="113">
        <f t="shared" si="2"/>
      </c>
      <c r="H32" s="345"/>
      <c r="I32" s="347">
        <f t="shared" si="1"/>
      </c>
      <c r="J32" s="115" t="str">
        <f>IF(G32="DQ","0,00%",IF(G32="","0,00%",IF(G32="DNF","0,00%",LOOKUP(I32,Valeurs!$A$4:$A$43,Valeurs!$C$4:$C$43))))</f>
        <v>0,00%</v>
      </c>
      <c r="K32" s="343">
        <f>IF(G32="DQ","0",IF(G32="","",IF(G32="DNF","0",LOOKUP(I32,Valeurs!$A$4:Valeurs!$A$43,Valeurs!$B$4:Valeurs!$B$43))))</f>
      </c>
    </row>
    <row r="33" spans="1:11" ht="12.75" hidden="1">
      <c r="A33" s="177" t="str">
        <f>'Ordre de passage'!E32</f>
        <v>CLUB 29</v>
      </c>
      <c r="B33" s="166" t="str">
        <f>'Ordre de passage'!F32</f>
        <v>Participant 29</v>
      </c>
      <c r="C33" s="186" t="str">
        <f>'Ordre de passage'!G32</f>
        <v>Participant 59</v>
      </c>
      <c r="D33" s="181"/>
      <c r="E33" s="195"/>
      <c r="F33" s="195"/>
      <c r="G33" s="113">
        <f t="shared" si="2"/>
      </c>
      <c r="H33" s="345"/>
      <c r="I33" s="347">
        <f t="shared" si="1"/>
      </c>
      <c r="J33" s="115" t="str">
        <f>IF(G33="DQ","0,00%",IF(G33="","0,00%",IF(G33="DNF","0,00%",LOOKUP(I33,Valeurs!$A$4:$A$43,Valeurs!$C$4:$C$43))))</f>
        <v>0,00%</v>
      </c>
      <c r="K33" s="343">
        <f>IF(G33="DQ","0",IF(G33="","",IF(G33="DNF","0",LOOKUP(I33,Valeurs!$A$4:Valeurs!$A$43,Valeurs!$B$4:Valeurs!$B$43))))</f>
      </c>
    </row>
    <row r="34" spans="1:11" ht="13.5" hidden="1" thickBot="1">
      <c r="A34" s="178" t="str">
        <f>'Ordre de passage'!E33</f>
        <v>CLUB 30</v>
      </c>
      <c r="B34" s="179" t="str">
        <f>'Ordre de passage'!F33</f>
        <v>Participant 30</v>
      </c>
      <c r="C34" s="187" t="str">
        <f>'Ordre de passage'!G33</f>
        <v>Participant 60</v>
      </c>
      <c r="D34" s="221"/>
      <c r="E34" s="197"/>
      <c r="F34" s="197"/>
      <c r="G34" s="120">
        <f t="shared" si="2"/>
      </c>
      <c r="H34" s="106"/>
      <c r="I34" s="160">
        <f t="shared" si="1"/>
      </c>
      <c r="J34" s="118" t="str">
        <f>IF(G34="DQ","0,00%",IF(G34="","0,00%",IF(G34="DNF","0,00%",LOOKUP(I34,Valeurs!$A$4:$A$43,Valeurs!$C$4:$C$43))))</f>
        <v>0,00%</v>
      </c>
      <c r="K34" s="198">
        <f>IF(G34="DQ","0",IF(G34="","",IF(G34="DNF","0",LOOKUP(I34,Valeurs!$A$4:Valeurs!$A$43,Valeurs!$B$4:Valeurs!$B$43))))</f>
      </c>
    </row>
    <row r="35" ht="12.75" hidden="1"/>
    <row r="36" ht="13.5" thickBot="1"/>
    <row r="37" spans="1:12" ht="18">
      <c r="A37" s="453" t="s">
        <v>103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17"/>
    </row>
    <row r="38" spans="1:12" ht="27" thickBot="1">
      <c r="A38" s="444" t="s">
        <v>53</v>
      </c>
      <c r="B38" s="445"/>
      <c r="C38" s="445"/>
      <c r="D38" s="445"/>
      <c r="E38" s="445"/>
      <c r="F38" s="445"/>
      <c r="G38" s="445"/>
      <c r="H38" s="445"/>
      <c r="I38" s="445"/>
      <c r="J38" s="445"/>
      <c r="K38" s="445"/>
      <c r="L38" s="418"/>
    </row>
    <row r="39" spans="1:14" ht="45.75" thickBot="1">
      <c r="A39" s="151" t="s">
        <v>47</v>
      </c>
      <c r="B39" s="477" t="s">
        <v>70</v>
      </c>
      <c r="C39" s="478"/>
      <c r="D39" s="146"/>
      <c r="E39" s="152" t="s">
        <v>48</v>
      </c>
      <c r="F39" s="153" t="s">
        <v>49</v>
      </c>
      <c r="G39" s="154" t="s">
        <v>50</v>
      </c>
      <c r="H39" s="146"/>
      <c r="I39" s="155" t="s">
        <v>9</v>
      </c>
      <c r="J39" s="156" t="s">
        <v>71</v>
      </c>
      <c r="K39" s="156" t="s">
        <v>72</v>
      </c>
      <c r="N39" s="222"/>
    </row>
    <row r="40" spans="1:11" ht="12.75">
      <c r="A40" s="291" t="str">
        <f>'Ordre de passage'!E4</f>
        <v>Narval</v>
      </c>
      <c r="B40" s="471" t="str">
        <f>'Ordre de passage'!F4</f>
        <v>Jasmine Nadeau</v>
      </c>
      <c r="C40" s="472"/>
      <c r="D40" s="147"/>
      <c r="E40" s="268">
        <v>0.0009824074074074073</v>
      </c>
      <c r="F40" s="193">
        <v>0.0009831018518518518</v>
      </c>
      <c r="G40" s="157">
        <f>IF(E40="DQ","DQ",IF(E40="DNF","DNF",IF(F40="DNF","DNF",IF(E40="","",IF(F40="DQ","DQ",IF(F40="","",AVERAGE(E40:F40)))))))</f>
        <v>0.0009827546296296294</v>
      </c>
      <c r="H40" s="147"/>
      <c r="I40" s="378">
        <f>IF(G40="DQ","DQ",IF(G40="","",IF(G40="DNF","DNF",RANK(G40,$G$40:$G$99,1))))</f>
        <v>5</v>
      </c>
      <c r="J40" s="378">
        <f>IF(I40="DQ","0",IF(I40="","",IF(I40="DNF","0",LOOKUP(I40,Valeurs!$M$4:Valeurs!$M$43,Valeurs!$N$4:Valeurs!$N$43))))</f>
        <v>32</v>
      </c>
      <c r="K40" s="378">
        <f>IF(J40="","",SUM(J40+J41))</f>
        <v>54</v>
      </c>
    </row>
    <row r="41" spans="1:11" ht="13.5" thickBot="1">
      <c r="A41" s="292"/>
      <c r="B41" s="473" t="str">
        <f>'Ordre de passage'!G4</f>
        <v>Danielle Gagnon</v>
      </c>
      <c r="C41" s="474"/>
      <c r="D41" s="149"/>
      <c r="E41" s="364">
        <v>0.0010206018518518517</v>
      </c>
      <c r="F41" s="197">
        <v>0.0010231481481481482</v>
      </c>
      <c r="G41" s="158">
        <f aca="true" t="shared" si="3" ref="G41:G73">IF(E41="DQ","DQ",IF(E41="DNF","DNF",IF(F41="DNF","DNF",IF(E41="","",IF(F41="DQ","DQ",IF(F41="","",AVERAGE(E41:F41)))))))</f>
        <v>0.001021875</v>
      </c>
      <c r="H41" s="149"/>
      <c r="I41" s="117">
        <f aca="true" t="shared" si="4" ref="I41:I99">IF(G41="DQ","DQ",IF(G41="","",IF(G41="DNF","DNF",RANK(G41,$G$40:$G$99,1))))</f>
        <v>12</v>
      </c>
      <c r="J41" s="117">
        <f>IF(I41="DQ","0",IF(I41="","",IF(I41="DNF","0",LOOKUP(I41,Valeurs!$M$4:Valeurs!$M$43,Valeurs!$N$4:Valeurs!$N$43))))</f>
        <v>22</v>
      </c>
      <c r="K41" s="126"/>
    </row>
    <row r="42" spans="1:11" ht="12.75">
      <c r="A42" s="291" t="str">
        <f>'Ordre de passage'!E5</f>
        <v>Narval</v>
      </c>
      <c r="B42" s="471" t="str">
        <f>'Ordre de passage'!F5</f>
        <v>Julia Tremblay</v>
      </c>
      <c r="C42" s="472"/>
      <c r="D42" s="150"/>
      <c r="E42" s="268">
        <v>0.0008961805555555556</v>
      </c>
      <c r="F42" s="193">
        <v>0.0008951388888888889</v>
      </c>
      <c r="G42" s="157">
        <f t="shared" si="3"/>
        <v>0.0008956597222222222</v>
      </c>
      <c r="H42" s="147"/>
      <c r="I42" s="378">
        <f t="shared" si="4"/>
        <v>2</v>
      </c>
      <c r="J42" s="378">
        <f>IF(I42="DQ","0",IF(I42="","",IF(I42="DNF","0",LOOKUP(I42,Valeurs!$M$4:Valeurs!$M$43,Valeurs!$N$4:Valeurs!$N$43))))</f>
        <v>38</v>
      </c>
      <c r="K42" s="378">
        <f>IF(J42="","",SUM(J42+J43))</f>
        <v>56</v>
      </c>
    </row>
    <row r="43" spans="1:11" ht="13.5" thickBot="1">
      <c r="A43" s="292"/>
      <c r="B43" s="473" t="str">
        <f>'Ordre de passage'!G5</f>
        <v>Jade Morel</v>
      </c>
      <c r="C43" s="474"/>
      <c r="D43" s="148"/>
      <c r="E43" s="269">
        <v>0.0011179398148148149</v>
      </c>
      <c r="F43" s="267">
        <v>0.0011158564814814813</v>
      </c>
      <c r="G43" s="158">
        <f t="shared" si="3"/>
        <v>0.0011168981481481481</v>
      </c>
      <c r="H43" s="149"/>
      <c r="I43" s="117">
        <f t="shared" si="4"/>
        <v>16</v>
      </c>
      <c r="J43" s="117">
        <f>IF(I43="DQ","0",IF(I43="","",IF(I43="DNF","0",LOOKUP(I43,Valeurs!$M$4:Valeurs!$M$43,Valeurs!$N$4:Valeurs!$N$43))))</f>
        <v>18</v>
      </c>
      <c r="K43" s="126"/>
    </row>
    <row r="44" spans="1:11" ht="12.75">
      <c r="A44" s="291" t="str">
        <f>'Ordre de passage'!E6</f>
        <v>Dam'eauclès</v>
      </c>
      <c r="B44" s="471" t="str">
        <f>'Ordre de passage'!F6</f>
        <v>Manuelle Charbonneau</v>
      </c>
      <c r="C44" s="472"/>
      <c r="D44" s="148"/>
      <c r="E44" s="268">
        <v>0.0008658564814814817</v>
      </c>
      <c r="F44" s="193">
        <v>0.0008658564814814817</v>
      </c>
      <c r="G44" s="157">
        <f t="shared" si="3"/>
        <v>0.0008658564814814817</v>
      </c>
      <c r="H44" s="147"/>
      <c r="I44" s="378">
        <f t="shared" si="4"/>
        <v>1</v>
      </c>
      <c r="J44" s="378">
        <f>IF(I44="DQ","0",IF(I44="","",IF(I44="DNF","0",LOOKUP(I44,Valeurs!$M$4:Valeurs!$M$43,Valeurs!$N$4:Valeurs!$N$43))))</f>
        <v>40</v>
      </c>
      <c r="K44" s="378">
        <f>IF(J44="","",SUM(J44+J45))</f>
        <v>66</v>
      </c>
    </row>
    <row r="45" spans="1:11" ht="13.5" thickBot="1">
      <c r="A45" s="292"/>
      <c r="B45" s="473" t="str">
        <f>'Ordre de passage'!G6</f>
        <v>Koralie Yergeau</v>
      </c>
      <c r="C45" s="474"/>
      <c r="D45" s="148"/>
      <c r="E45" s="269">
        <v>0.0010043981481481481</v>
      </c>
      <c r="F45" s="267">
        <v>0.0010043981481481481</v>
      </c>
      <c r="G45" s="158">
        <f t="shared" si="3"/>
        <v>0.0010043981481481481</v>
      </c>
      <c r="H45" s="149"/>
      <c r="I45" s="117">
        <f t="shared" si="4"/>
        <v>8</v>
      </c>
      <c r="J45" s="117">
        <f>IF(I45="DQ","0",IF(I45="","",IF(I45="DNF","0",LOOKUP(I45,Valeurs!$M$4:Valeurs!$M$43,Valeurs!$N$4:Valeurs!$N$43))))</f>
        <v>26</v>
      </c>
      <c r="K45" s="126"/>
    </row>
    <row r="46" spans="1:11" ht="12.75">
      <c r="A46" s="291" t="str">
        <f>'Ordre de passage'!E7</f>
        <v>Narval</v>
      </c>
      <c r="B46" s="471" t="str">
        <f>'Ordre de passage'!F7</f>
        <v>Jeanne Beaulieu-Lavoie</v>
      </c>
      <c r="C46" s="472"/>
      <c r="D46" s="148"/>
      <c r="E46" s="268">
        <v>0.001234375</v>
      </c>
      <c r="F46" s="193">
        <v>0.0012362268518518519</v>
      </c>
      <c r="G46" s="157">
        <f t="shared" si="3"/>
        <v>0.001235300925925926</v>
      </c>
      <c r="H46" s="147"/>
      <c r="I46" s="378">
        <f t="shared" si="4"/>
        <v>22</v>
      </c>
      <c r="J46" s="378">
        <f>IF(I46="DQ","0",IF(I46="","",IF(I46="DNF","0",LOOKUP(I46,Valeurs!$M$4:Valeurs!$M$43,Valeurs!$N$4:Valeurs!$N$43))))</f>
        <v>11</v>
      </c>
      <c r="K46" s="378">
        <f>IF(J46="","",SUM(J46+J47))</f>
        <v>23</v>
      </c>
    </row>
    <row r="47" spans="1:11" ht="13.5" thickBot="1">
      <c r="A47" s="292"/>
      <c r="B47" s="473" t="str">
        <f>'Ordre de passage'!G7</f>
        <v>William Deschênes</v>
      </c>
      <c r="C47" s="474"/>
      <c r="D47" s="148"/>
      <c r="E47" s="269">
        <v>0.001207638888888889</v>
      </c>
      <c r="F47" s="267">
        <v>0.0012106481481481482</v>
      </c>
      <c r="G47" s="158">
        <f t="shared" si="3"/>
        <v>0.0012091435185185187</v>
      </c>
      <c r="H47" s="149"/>
      <c r="I47" s="117">
        <f t="shared" si="4"/>
        <v>21</v>
      </c>
      <c r="J47" s="117">
        <f>IF(I47="DQ","0",IF(I47="","",IF(I47="DNF","0",LOOKUP(I47,Valeurs!$M$4:Valeurs!$M$43,Valeurs!$N$4:Valeurs!$N$43))))</f>
        <v>12</v>
      </c>
      <c r="K47" s="126"/>
    </row>
    <row r="48" spans="1:11" ht="12.75">
      <c r="A48" s="291" t="str">
        <f>'Ordre de passage'!E8</f>
        <v>SSSL/CAEM</v>
      </c>
      <c r="B48" s="471" t="str">
        <f>'Ordre de passage'!F8</f>
        <v>Alexane Blain</v>
      </c>
      <c r="C48" s="472"/>
      <c r="D48" s="148"/>
      <c r="E48" s="268">
        <v>0.0010033564814814816</v>
      </c>
      <c r="F48" s="193">
        <v>0.0010087962962962963</v>
      </c>
      <c r="G48" s="157">
        <f t="shared" si="3"/>
        <v>0.0010060763888888888</v>
      </c>
      <c r="H48" s="147"/>
      <c r="I48" s="378">
        <f t="shared" si="4"/>
        <v>9</v>
      </c>
      <c r="J48" s="378">
        <f>IF(I48="DQ","0",IF(I48="","",IF(I48="DNF","0",LOOKUP(I48,Valeurs!$M$4:Valeurs!$M$43,Valeurs!$N$4:Valeurs!$N$43))))</f>
        <v>25</v>
      </c>
      <c r="K48" s="378">
        <f>IF(J48="","",SUM(J48+J49))</f>
        <v>49</v>
      </c>
    </row>
    <row r="49" spans="1:11" ht="13.5" thickBot="1">
      <c r="A49" s="292"/>
      <c r="B49" s="473" t="str">
        <f>'Ordre de passage'!G8</f>
        <v>Audrey Desroches</v>
      </c>
      <c r="C49" s="474"/>
      <c r="D49" s="148"/>
      <c r="E49" s="269">
        <v>0.0010069444444444444</v>
      </c>
      <c r="F49" s="267">
        <v>0.0010069444444444444</v>
      </c>
      <c r="G49" s="158">
        <f t="shared" si="3"/>
        <v>0.0010069444444444444</v>
      </c>
      <c r="H49" s="149"/>
      <c r="I49" s="117">
        <f t="shared" si="4"/>
        <v>10</v>
      </c>
      <c r="J49" s="117">
        <f>IF(I49="DQ","0",IF(I49="","",IF(I49="DNF","0",LOOKUP(I49,Valeurs!$M$4:Valeurs!$M$43,Valeurs!$N$4:Valeurs!$N$43))))</f>
        <v>24</v>
      </c>
      <c r="K49" s="126"/>
    </row>
    <row r="50" spans="1:11" ht="12.75">
      <c r="A50" s="291" t="str">
        <f>'Ordre de passage'!E9</f>
        <v>CSRN</v>
      </c>
      <c r="B50" s="471" t="str">
        <f>'Ordre de passage'!F9</f>
        <v>Raphaëlle Tétrault</v>
      </c>
      <c r="C50" s="472"/>
      <c r="D50" s="148"/>
      <c r="E50" s="268">
        <v>0.0011342592592592591</v>
      </c>
      <c r="F50" s="193">
        <v>0.001133449074074074</v>
      </c>
      <c r="G50" s="157">
        <f t="shared" si="3"/>
        <v>0.0011338541666666667</v>
      </c>
      <c r="H50" s="147"/>
      <c r="I50" s="379">
        <f t="shared" si="4"/>
        <v>18</v>
      </c>
      <c r="J50" s="378">
        <f>IF(I50="DQ","0",IF(I50="","",IF(I50="DNF","0",LOOKUP(I50,Valeurs!$M$4:Valeurs!$M$43,Valeurs!$N$4:Valeurs!$N$43))))</f>
        <v>15</v>
      </c>
      <c r="K50" s="378">
        <f>IF(J50="","",SUM(J50+J51))</f>
        <v>29</v>
      </c>
    </row>
    <row r="51" spans="1:11" ht="13.5" thickBot="1">
      <c r="A51" s="292"/>
      <c r="B51" s="473" t="str">
        <f>'Ordre de passage'!G9</f>
        <v>Ariane Evenat Dauphinais</v>
      </c>
      <c r="C51" s="474"/>
      <c r="D51" s="148"/>
      <c r="E51" s="269">
        <v>0.0011320601851851854</v>
      </c>
      <c r="F51" s="267">
        <v>0.001146875</v>
      </c>
      <c r="G51" s="158">
        <f t="shared" si="3"/>
        <v>0.0011394675925925927</v>
      </c>
      <c r="H51" s="149"/>
      <c r="I51" s="117">
        <f t="shared" si="4"/>
        <v>19</v>
      </c>
      <c r="J51" s="117">
        <f>IF(I51="DQ","0",IF(I51="","",IF(I51="DNF","0",LOOKUP(I51,Valeurs!$M$4:Valeurs!$M$43,Valeurs!$N$4:Valeurs!$N$43))))</f>
        <v>14</v>
      </c>
      <c r="K51" s="126"/>
    </row>
    <row r="52" spans="1:11" ht="12.75">
      <c r="A52" s="291" t="str">
        <f>'Ordre de passage'!E10</f>
        <v>CSRN</v>
      </c>
      <c r="B52" s="471" t="str">
        <f>'Ordre de passage'!F10</f>
        <v>Laurence Ringuette</v>
      </c>
      <c r="C52" s="472"/>
      <c r="D52" s="148"/>
      <c r="E52" s="268">
        <v>0.0009986111111111111</v>
      </c>
      <c r="F52" s="193">
        <v>0.000997222222222222</v>
      </c>
      <c r="G52" s="157">
        <f t="shared" si="3"/>
        <v>0.0009979166666666665</v>
      </c>
      <c r="H52" s="147"/>
      <c r="I52" s="379">
        <f t="shared" si="4"/>
        <v>7</v>
      </c>
      <c r="J52" s="378">
        <f>IF(I52="DQ","0",IF(I52="","",IF(I52="DNF","0",LOOKUP(I52,Valeurs!$M$4:Valeurs!$M$43,Valeurs!$N$4:Valeurs!$N$43))))</f>
        <v>28</v>
      </c>
      <c r="K52" s="378">
        <f>IF(J52="","",SUM(J52+J53))</f>
        <v>62</v>
      </c>
    </row>
    <row r="53" spans="1:11" ht="13.5" thickBot="1">
      <c r="A53" s="292"/>
      <c r="B53" s="473" t="str">
        <f>'Ordre de passage'!G10</f>
        <v>Madiha Habchi</v>
      </c>
      <c r="C53" s="474"/>
      <c r="D53" s="148"/>
      <c r="E53" s="269">
        <v>0.000965625</v>
      </c>
      <c r="F53" s="267">
        <v>0.0009657407407407409</v>
      </c>
      <c r="G53" s="158">
        <f t="shared" si="3"/>
        <v>0.0009656828703703704</v>
      </c>
      <c r="H53" s="149"/>
      <c r="I53" s="117">
        <f t="shared" si="4"/>
        <v>4</v>
      </c>
      <c r="J53" s="117">
        <f>IF(I53="DQ","0",IF(I53="","",IF(I53="DNF","0",LOOKUP(I53,Valeurs!$M$4:Valeurs!$M$43,Valeurs!$N$4:Valeurs!$N$43))))</f>
        <v>34</v>
      </c>
      <c r="K53" s="126"/>
    </row>
    <row r="54" spans="1:11" ht="12.75">
      <c r="A54" s="291" t="str">
        <f>'Ordre de passage'!E11</f>
        <v>CSRN</v>
      </c>
      <c r="B54" s="471" t="str">
        <f>'Ordre de passage'!F11</f>
        <v>William Laurence</v>
      </c>
      <c r="C54" s="472"/>
      <c r="D54" s="148"/>
      <c r="E54" s="268">
        <v>0.0011157407407407407</v>
      </c>
      <c r="F54" s="193">
        <v>0.0011247685185185187</v>
      </c>
      <c r="G54" s="157">
        <f t="shared" si="3"/>
        <v>0.0011202546296296297</v>
      </c>
      <c r="H54" s="147"/>
      <c r="I54" s="379">
        <f t="shared" si="4"/>
        <v>17</v>
      </c>
      <c r="J54" s="378">
        <f>IF(I54="DQ","0",IF(I54="","",IF(I54="DNF","0",LOOKUP(I54,Valeurs!$M$4:Valeurs!$M$43,Valeurs!$N$4:Valeurs!$N$43))))</f>
        <v>16</v>
      </c>
      <c r="K54" s="378">
        <f>IF(J54="","",SUM(J54+J55))</f>
        <v>52</v>
      </c>
    </row>
    <row r="55" spans="1:11" ht="13.5" thickBot="1">
      <c r="A55" s="292"/>
      <c r="B55" s="473" t="str">
        <f>'Ordre de passage'!G11</f>
        <v>Ismaël Chakir</v>
      </c>
      <c r="C55" s="474"/>
      <c r="D55" s="148"/>
      <c r="E55" s="269">
        <v>0.0008995370370370369</v>
      </c>
      <c r="F55" s="267">
        <v>0.0008987268518518518</v>
      </c>
      <c r="G55" s="158">
        <f t="shared" si="3"/>
        <v>0.0008991319444444444</v>
      </c>
      <c r="H55" s="149"/>
      <c r="I55" s="117">
        <f t="shared" si="4"/>
        <v>3</v>
      </c>
      <c r="J55" s="117">
        <f>IF(I55="DQ","0",IF(I55="","",IF(I55="DNF","0",LOOKUP(I55,Valeurs!$M$4:Valeurs!$M$43,Valeurs!$N$4:Valeurs!$N$43))))</f>
        <v>36</v>
      </c>
      <c r="K55" s="126"/>
    </row>
    <row r="56" spans="1:11" ht="12.75">
      <c r="A56" s="291" t="str">
        <f>'Ordre de passage'!E12</f>
        <v>Narval</v>
      </c>
      <c r="B56" s="471" t="str">
        <f>'Ordre de passage'!F12</f>
        <v>Jessica Gaudreault-Godin</v>
      </c>
      <c r="C56" s="472"/>
      <c r="D56" s="148"/>
      <c r="E56" s="268">
        <v>0.0010922453703703704</v>
      </c>
      <c r="F56" s="193">
        <v>0.001089351851851852</v>
      </c>
      <c r="G56" s="157">
        <f t="shared" si="3"/>
        <v>0.0010907986111111112</v>
      </c>
      <c r="H56" s="147"/>
      <c r="I56" s="379">
        <f t="shared" si="4"/>
        <v>15</v>
      </c>
      <c r="J56" s="378">
        <f>IF(I56="DQ","0",IF(I56="","",IF(I56="DNF","0",LOOKUP(I56,Valeurs!$M$4:Valeurs!$M$43,Valeurs!$N$4:Valeurs!$N$43))))</f>
        <v>19</v>
      </c>
      <c r="K56" s="378">
        <f>IF(J56="","",SUM(J56+J57))</f>
        <v>42</v>
      </c>
    </row>
    <row r="57" spans="1:11" ht="13.5" thickBot="1">
      <c r="A57" s="292"/>
      <c r="B57" s="473" t="str">
        <f>'Ordre de passage'!G12</f>
        <v>Cloé Thériault</v>
      </c>
      <c r="C57" s="474"/>
      <c r="D57" s="148"/>
      <c r="E57" s="269">
        <v>0.0010199074074074073</v>
      </c>
      <c r="F57" s="267">
        <v>0.0010222222222222223</v>
      </c>
      <c r="G57" s="158">
        <f t="shared" si="3"/>
        <v>0.001021064814814815</v>
      </c>
      <c r="H57" s="149"/>
      <c r="I57" s="117">
        <f t="shared" si="4"/>
        <v>11</v>
      </c>
      <c r="J57" s="117">
        <f>IF(I57="DQ","0",IF(I57="","",IF(I57="DNF","0",LOOKUP(I57,Valeurs!$M$4:Valeurs!$M$43,Valeurs!$N$4:Valeurs!$N$43))))</f>
        <v>23</v>
      </c>
      <c r="K57" s="126"/>
    </row>
    <row r="58" spans="1:11" ht="12.75">
      <c r="A58" s="291" t="str">
        <f>'Ordre de passage'!E13</f>
        <v>Narval</v>
      </c>
      <c r="B58" s="471" t="str">
        <f>'Ordre de passage'!F13</f>
        <v>Laurence Bisson</v>
      </c>
      <c r="C58" s="472"/>
      <c r="D58" s="148"/>
      <c r="E58" s="268">
        <v>0.0010608796296296297</v>
      </c>
      <c r="F58" s="193">
        <v>0.0010601851851851853</v>
      </c>
      <c r="G58" s="157">
        <f t="shared" si="3"/>
        <v>0.0010605324074074076</v>
      </c>
      <c r="H58" s="147"/>
      <c r="I58" s="379">
        <f t="shared" si="4"/>
        <v>14</v>
      </c>
      <c r="J58" s="378">
        <f>IF(I58="DQ","0",IF(I58="","",IF(I58="DNF","0",LOOKUP(I58,Valeurs!$M$4:Valeurs!$M$43,Valeurs!$N$4:Valeurs!$N$43))))</f>
        <v>20</v>
      </c>
      <c r="K58" s="378">
        <f>IF(J58="","",SUM(J58+J59))</f>
        <v>33</v>
      </c>
    </row>
    <row r="59" spans="1:11" ht="13.5" thickBot="1">
      <c r="A59" s="292"/>
      <c r="B59" s="473" t="str">
        <f>'Ordre de passage'!G13</f>
        <v>Lorianne Maltais</v>
      </c>
      <c r="C59" s="474"/>
      <c r="D59" s="148"/>
      <c r="E59" s="269">
        <v>0.0011730324074074076</v>
      </c>
      <c r="F59" s="267">
        <v>0.0011729166666666667</v>
      </c>
      <c r="G59" s="158">
        <f t="shared" si="3"/>
        <v>0.001172974537037037</v>
      </c>
      <c r="H59" s="149"/>
      <c r="I59" s="117">
        <f t="shared" si="4"/>
        <v>20</v>
      </c>
      <c r="J59" s="117">
        <f>IF(I59="DQ","0",IF(I59="","",IF(I59="DNF","0",LOOKUP(I59,Valeurs!$M$4:Valeurs!$M$43,Valeurs!$N$4:Valeurs!$N$43))))</f>
        <v>13</v>
      </c>
      <c r="K59" s="126"/>
    </row>
    <row r="60" spans="1:11" ht="12.75">
      <c r="A60" s="291" t="str">
        <f>'Ordre de passage'!E14</f>
        <v>CSRAD</v>
      </c>
      <c r="B60" s="471" t="str">
        <f>'Ordre de passage'!F14</f>
        <v>Audrey-Ève Bélanger</v>
      </c>
      <c r="C60" s="472"/>
      <c r="D60" s="148"/>
      <c r="E60" s="268">
        <v>0.000997800925925926</v>
      </c>
      <c r="F60" s="193">
        <v>0.0009957175925925925</v>
      </c>
      <c r="G60" s="157">
        <f t="shared" si="3"/>
        <v>0.0009967592592592593</v>
      </c>
      <c r="H60" s="147"/>
      <c r="I60" s="379">
        <f t="shared" si="4"/>
        <v>6</v>
      </c>
      <c r="J60" s="378">
        <f>IF(I60="DQ","0",IF(I60="","",IF(I60="DNF","0",LOOKUP(I60,Valeurs!$M$4:Valeurs!$M$43,Valeurs!$N$4:Valeurs!$N$43))))</f>
        <v>30</v>
      </c>
      <c r="K60" s="378">
        <f>IF(J60="","",SUM(J60+J61))</f>
        <v>51</v>
      </c>
    </row>
    <row r="61" spans="1:11" ht="13.5" thickBot="1">
      <c r="A61" s="292"/>
      <c r="B61" s="473" t="str">
        <f>'Ordre de passage'!G14</f>
        <v>Maude Belval</v>
      </c>
      <c r="C61" s="474"/>
      <c r="D61" s="148"/>
      <c r="E61" s="269">
        <v>0.001029398148148148</v>
      </c>
      <c r="F61" s="267">
        <v>0.0010261574074074075</v>
      </c>
      <c r="G61" s="158">
        <f t="shared" si="3"/>
        <v>0.0010277777777777776</v>
      </c>
      <c r="H61" s="149"/>
      <c r="I61" s="117">
        <f t="shared" si="4"/>
        <v>13</v>
      </c>
      <c r="J61" s="117">
        <f>IF(I61="DQ","0",IF(I61="","",IF(I61="DNF","0",LOOKUP(I61,Valeurs!$M$4:Valeurs!$M$43,Valeurs!$N$4:Valeurs!$N$43))))</f>
        <v>21</v>
      </c>
      <c r="K61" s="126"/>
    </row>
    <row r="62" spans="1:11" ht="12.75" hidden="1">
      <c r="A62" s="291" t="str">
        <f>'Ordre de passage'!E15</f>
        <v>CLUB 12</v>
      </c>
      <c r="B62" s="471" t="str">
        <f>'Ordre de passage'!F15</f>
        <v>Participant 12</v>
      </c>
      <c r="C62" s="472"/>
      <c r="D62" s="148"/>
      <c r="E62" s="268"/>
      <c r="F62" s="193"/>
      <c r="G62" s="157">
        <f t="shared" si="3"/>
      </c>
      <c r="H62" s="147"/>
      <c r="I62" s="379">
        <f t="shared" si="4"/>
      </c>
      <c r="J62" s="378">
        <f>IF(I62="DQ","0",IF(I62="","",IF(I62="DNF","0",LOOKUP(I62,Valeurs!$M$4:Valeurs!$M$43,Valeurs!$N$4:Valeurs!$N$43))))</f>
      </c>
      <c r="K62" s="378">
        <f>IF(J62="","",SUM(J62+J63))</f>
      </c>
    </row>
    <row r="63" spans="1:11" ht="13.5" hidden="1" thickBot="1">
      <c r="A63" s="292"/>
      <c r="B63" s="473" t="str">
        <f>'Ordre de passage'!G15</f>
        <v>Participant 42</v>
      </c>
      <c r="C63" s="474"/>
      <c r="D63" s="148"/>
      <c r="E63" s="269"/>
      <c r="F63" s="267"/>
      <c r="G63" s="158">
        <f t="shared" si="3"/>
      </c>
      <c r="H63" s="149"/>
      <c r="I63" s="117">
        <f t="shared" si="4"/>
      </c>
      <c r="J63" s="117">
        <f>IF(I63="DQ","0",IF(I63="","",IF(I63="DNF","0",LOOKUP(I63,Valeurs!$M$4:Valeurs!$M$43,Valeurs!$N$4:Valeurs!$N$43))))</f>
      </c>
      <c r="K63" s="126"/>
    </row>
    <row r="64" spans="1:11" ht="12.75" hidden="1">
      <c r="A64" s="291" t="str">
        <f>'Ordre de passage'!E16</f>
        <v>CLUB 13</v>
      </c>
      <c r="B64" s="471" t="str">
        <f>'Ordre de passage'!F16</f>
        <v>Participant 13</v>
      </c>
      <c r="C64" s="472"/>
      <c r="D64" s="148"/>
      <c r="E64" s="268"/>
      <c r="F64" s="193"/>
      <c r="G64" s="157">
        <f t="shared" si="3"/>
      </c>
      <c r="H64" s="147"/>
      <c r="I64" s="379">
        <f t="shared" si="4"/>
      </c>
      <c r="J64" s="378">
        <f>IF(I64="DQ","0",IF(I64="","",IF(I64="DNF","0",LOOKUP(I64,Valeurs!$M$4:Valeurs!$M$43,Valeurs!$N$4:Valeurs!$N$43))))</f>
      </c>
      <c r="K64" s="378">
        <f>IF(J64="","",SUM(J64+J65))</f>
      </c>
    </row>
    <row r="65" spans="1:11" ht="13.5" hidden="1" thickBot="1">
      <c r="A65" s="292"/>
      <c r="B65" s="473" t="str">
        <f>'Ordre de passage'!G16</f>
        <v>Participant 43</v>
      </c>
      <c r="C65" s="474"/>
      <c r="D65" s="148"/>
      <c r="E65" s="269"/>
      <c r="F65" s="267"/>
      <c r="G65" s="158">
        <f t="shared" si="3"/>
      </c>
      <c r="H65" s="149"/>
      <c r="I65" s="117">
        <f t="shared" si="4"/>
      </c>
      <c r="J65" s="117">
        <f>IF(I65="DQ","0",IF(I65="","",IF(I65="DNF","0",LOOKUP(I65,Valeurs!$M$4:Valeurs!$M$43,Valeurs!$N$4:Valeurs!$N$43))))</f>
      </c>
      <c r="K65" s="126"/>
    </row>
    <row r="66" spans="1:11" ht="12.75" hidden="1">
      <c r="A66" s="291" t="str">
        <f>'Ordre de passage'!E17</f>
        <v>CLUB 14</v>
      </c>
      <c r="B66" s="471" t="str">
        <f>'Ordre de passage'!F17</f>
        <v>Participant 14</v>
      </c>
      <c r="C66" s="472"/>
      <c r="D66" s="148"/>
      <c r="E66" s="268"/>
      <c r="F66" s="193"/>
      <c r="G66" s="157">
        <f t="shared" si="3"/>
      </c>
      <c r="H66" s="147"/>
      <c r="I66" s="379">
        <f t="shared" si="4"/>
      </c>
      <c r="J66" s="378">
        <f>IF(I66="DQ","0",IF(I66="","",IF(I66="DNF","0",LOOKUP(I66,Valeurs!$M$4:Valeurs!$M$43,Valeurs!$N$4:Valeurs!$N$43))))</f>
      </c>
      <c r="K66" s="378">
        <f>IF(J66="","",SUM(J66+J67))</f>
      </c>
    </row>
    <row r="67" spans="1:11" ht="13.5" hidden="1" thickBot="1">
      <c r="A67" s="292"/>
      <c r="B67" s="473" t="str">
        <f>'Ordre de passage'!G17</f>
        <v>Participant 44</v>
      </c>
      <c r="C67" s="474"/>
      <c r="D67" s="148"/>
      <c r="E67" s="269"/>
      <c r="F67" s="267"/>
      <c r="G67" s="158">
        <f t="shared" si="3"/>
      </c>
      <c r="H67" s="149"/>
      <c r="I67" s="117">
        <f t="shared" si="4"/>
      </c>
      <c r="J67" s="117">
        <f>IF(I67="DQ","0",IF(I67="","",IF(I67="DNF","0",LOOKUP(I67,Valeurs!$M$4:Valeurs!$M$43,Valeurs!$N$4:Valeurs!$N$43))))</f>
      </c>
      <c r="K67" s="126"/>
    </row>
    <row r="68" spans="1:11" ht="12.75" hidden="1">
      <c r="A68" s="291" t="str">
        <f>'Ordre de passage'!E18</f>
        <v>CLUB 15</v>
      </c>
      <c r="B68" s="471" t="str">
        <f>'Ordre de passage'!F18</f>
        <v>Participant 15</v>
      </c>
      <c r="C68" s="472"/>
      <c r="D68" s="148"/>
      <c r="E68" s="268"/>
      <c r="F68" s="193"/>
      <c r="G68" s="157">
        <f t="shared" si="3"/>
      </c>
      <c r="H68" s="147"/>
      <c r="I68" s="379">
        <f t="shared" si="4"/>
      </c>
      <c r="J68" s="378">
        <f>IF(I68="DQ","0",IF(I68="","",IF(I68="DNF","0",LOOKUP(I68,Valeurs!$M$4:Valeurs!$M$43,Valeurs!$N$4:Valeurs!$N$43))))</f>
      </c>
      <c r="K68" s="378">
        <f>IF(J68="","",SUM(J68+J69))</f>
      </c>
    </row>
    <row r="69" spans="1:11" ht="13.5" hidden="1" thickBot="1">
      <c r="A69" s="292"/>
      <c r="B69" s="473" t="str">
        <f>'Ordre de passage'!G18</f>
        <v>Participant 45</v>
      </c>
      <c r="C69" s="474"/>
      <c r="D69" s="148"/>
      <c r="E69" s="269"/>
      <c r="F69" s="267"/>
      <c r="G69" s="158">
        <f t="shared" si="3"/>
      </c>
      <c r="H69" s="149"/>
      <c r="I69" s="117">
        <f t="shared" si="4"/>
      </c>
      <c r="J69" s="117">
        <f>IF(I69="DQ","0",IF(I69="","",IF(I69="DNF","0",LOOKUP(I69,Valeurs!$M$4:Valeurs!$M$43,Valeurs!$N$4:Valeurs!$N$43))))</f>
      </c>
      <c r="K69" s="126"/>
    </row>
    <row r="70" spans="1:11" ht="12.75" hidden="1">
      <c r="A70" s="291" t="str">
        <f>'Ordre de passage'!E19</f>
        <v>CLUB 16</v>
      </c>
      <c r="B70" s="471" t="str">
        <f>'Ordre de passage'!F19</f>
        <v>Participant 16</v>
      </c>
      <c r="C70" s="472"/>
      <c r="D70" s="148"/>
      <c r="E70" s="268"/>
      <c r="F70" s="193"/>
      <c r="G70" s="157">
        <f t="shared" si="3"/>
      </c>
      <c r="H70" s="147"/>
      <c r="I70" s="379">
        <f t="shared" si="4"/>
      </c>
      <c r="J70" s="378">
        <f>IF(I70="DQ","0",IF(I70="","",IF(I70="DNF","0",LOOKUP(I70,Valeurs!$M$4:Valeurs!$M$43,Valeurs!$N$4:Valeurs!$N$43))))</f>
      </c>
      <c r="K70" s="378">
        <f>IF(J70="","",SUM(J70+J71))</f>
      </c>
    </row>
    <row r="71" spans="1:11" ht="13.5" hidden="1" thickBot="1">
      <c r="A71" s="292"/>
      <c r="B71" s="473" t="str">
        <f>'Ordre de passage'!G19</f>
        <v>Participant 46</v>
      </c>
      <c r="C71" s="474"/>
      <c r="D71" s="148"/>
      <c r="E71" s="269"/>
      <c r="F71" s="267"/>
      <c r="G71" s="158">
        <f t="shared" si="3"/>
      </c>
      <c r="H71" s="149"/>
      <c r="I71" s="117">
        <f t="shared" si="4"/>
      </c>
      <c r="J71" s="117">
        <f>IF(I71="DQ","0",IF(I71="","",IF(I71="DNF","0",LOOKUP(I71,Valeurs!$M$4:Valeurs!$M$43,Valeurs!$N$4:Valeurs!$N$43))))</f>
      </c>
      <c r="K71" s="126"/>
    </row>
    <row r="72" spans="1:11" ht="12.75" hidden="1">
      <c r="A72" s="291" t="str">
        <f>'Ordre de passage'!E20</f>
        <v>CLUB 17</v>
      </c>
      <c r="B72" s="471" t="str">
        <f>'Ordre de passage'!F20</f>
        <v>Participant 17</v>
      </c>
      <c r="C72" s="472"/>
      <c r="D72" s="148"/>
      <c r="E72" s="268"/>
      <c r="F72" s="193"/>
      <c r="G72" s="157">
        <f t="shared" si="3"/>
      </c>
      <c r="H72" s="147"/>
      <c r="I72" s="379">
        <f t="shared" si="4"/>
      </c>
      <c r="J72" s="378">
        <f>IF(I72="DQ","0",IF(I72="","",IF(I72="DNF","0",LOOKUP(I72,Valeurs!$M$4:Valeurs!$M$43,Valeurs!$N$4:Valeurs!$N$43))))</f>
      </c>
      <c r="K72" s="378">
        <f>IF(J72="","",SUM(J72+J73))</f>
      </c>
    </row>
    <row r="73" spans="1:11" ht="13.5" hidden="1" thickBot="1">
      <c r="A73" s="292"/>
      <c r="B73" s="473" t="str">
        <f>'Ordre de passage'!G20</f>
        <v>Participant 47</v>
      </c>
      <c r="C73" s="474"/>
      <c r="D73" s="149"/>
      <c r="E73" s="269"/>
      <c r="F73" s="267"/>
      <c r="G73" s="158">
        <f t="shared" si="3"/>
      </c>
      <c r="H73" s="149"/>
      <c r="I73" s="117">
        <f t="shared" si="4"/>
      </c>
      <c r="J73" s="117">
        <f>IF(I73="DQ","0",IF(I73="","",IF(I73="DNF","0",LOOKUP(I73,Valeurs!$M$4:Valeurs!$M$43,Valeurs!$N$4:Valeurs!$N$43))))</f>
      </c>
      <c r="K73" s="126"/>
    </row>
    <row r="74" spans="1:11" ht="12.75" hidden="1">
      <c r="A74" s="363" t="str">
        <f>'Ordre de passage'!E21</f>
        <v>CLUB 18</v>
      </c>
      <c r="B74" s="471" t="str">
        <f>'Ordre de passage'!F21</f>
        <v>Participant 18</v>
      </c>
      <c r="C74" s="472"/>
      <c r="D74" s="348"/>
      <c r="E74" s="268"/>
      <c r="F74" s="193"/>
      <c r="G74" s="157">
        <f aca="true" t="shared" si="5" ref="G74:G99">IF(E74="DQ","DQ",IF(E74="DNF","DNF",IF(F74="DNF","DNF",IF(E74="","",IF(F74="DQ","DQ",IF(F74="","",AVERAGE(E74:F74)))))))</f>
      </c>
      <c r="H74" s="147"/>
      <c r="I74" s="379">
        <f t="shared" si="4"/>
      </c>
      <c r="J74" s="378">
        <f>IF(I74="DQ","0",IF(I74="","",IF(I74="DNF","0",LOOKUP(I74,Valeurs!$M$4:Valeurs!$M$43,Valeurs!$N$4:Valeurs!$N$43))))</f>
      </c>
      <c r="K74" s="378">
        <f>IF(J74="","",SUM(J74+J75))</f>
      </c>
    </row>
    <row r="75" spans="1:11" ht="13.5" hidden="1" thickBot="1">
      <c r="A75" s="292"/>
      <c r="B75" s="473" t="str">
        <f>'Ordre de passage'!G21</f>
        <v>Participant 48</v>
      </c>
      <c r="C75" s="474"/>
      <c r="D75" s="348"/>
      <c r="E75" s="269"/>
      <c r="F75" s="267"/>
      <c r="G75" s="158">
        <f t="shared" si="5"/>
      </c>
      <c r="H75" s="149"/>
      <c r="I75" s="117">
        <f t="shared" si="4"/>
      </c>
      <c r="J75" s="117">
        <f>IF(I75="DQ","0",IF(I75="","",IF(I75="DNF","0",LOOKUP(I75,Valeurs!$M$4:Valeurs!$M$43,Valeurs!$N$4:Valeurs!$N$43))))</f>
      </c>
      <c r="K75" s="126"/>
    </row>
    <row r="76" spans="1:11" ht="12.75" hidden="1">
      <c r="A76" s="363" t="str">
        <f>'Ordre de passage'!E22</f>
        <v>CLUB 19</v>
      </c>
      <c r="B76" s="471" t="str">
        <f>'Ordre de passage'!F22</f>
        <v>Participant 19</v>
      </c>
      <c r="C76" s="472"/>
      <c r="D76" s="348"/>
      <c r="E76" s="268"/>
      <c r="F76" s="193"/>
      <c r="G76" s="157">
        <f t="shared" si="5"/>
      </c>
      <c r="H76" s="147"/>
      <c r="I76" s="379">
        <f t="shared" si="4"/>
      </c>
      <c r="J76" s="378">
        <f>IF(I76="DQ","0",IF(I76="","",IF(I76="DNF","0",LOOKUP(I76,Valeurs!$M$4:Valeurs!$M$43,Valeurs!$N$4:Valeurs!$N$43))))</f>
      </c>
      <c r="K76" s="378">
        <f>IF(J76="","",SUM(J76+J77))</f>
      </c>
    </row>
    <row r="77" spans="1:11" ht="13.5" hidden="1" thickBot="1">
      <c r="A77" s="292"/>
      <c r="B77" s="490" t="str">
        <f>'Ordre de passage'!G22</f>
        <v>Participant 49</v>
      </c>
      <c r="C77" s="491"/>
      <c r="D77" s="348"/>
      <c r="E77" s="269"/>
      <c r="F77" s="267"/>
      <c r="G77" s="158">
        <f t="shared" si="5"/>
      </c>
      <c r="H77" s="149"/>
      <c r="I77" s="117">
        <f t="shared" si="4"/>
      </c>
      <c r="J77" s="117">
        <f>IF(I77="DQ","0",IF(I77="","",IF(I77="DNF","0",LOOKUP(I77,Valeurs!$M$4:Valeurs!$M$43,Valeurs!$N$4:Valeurs!$N$43))))</f>
      </c>
      <c r="K77" s="126"/>
    </row>
    <row r="78" spans="1:11" ht="12.75" hidden="1">
      <c r="A78" s="362" t="str">
        <f>'Ordre de passage'!E23</f>
        <v>CLUB 20</v>
      </c>
      <c r="B78" s="471" t="str">
        <f>'Ordre de passage'!F23</f>
        <v>Participant 20</v>
      </c>
      <c r="C78" s="472"/>
      <c r="D78" s="348"/>
      <c r="E78" s="268"/>
      <c r="F78" s="193"/>
      <c r="G78" s="157">
        <f t="shared" si="5"/>
      </c>
      <c r="H78" s="147"/>
      <c r="I78" s="379">
        <f t="shared" si="4"/>
      </c>
      <c r="J78" s="378">
        <f>IF(I78="DQ","0",IF(I78="","",IF(I78="DNF","0",LOOKUP(I78,Valeurs!$M$4:Valeurs!$M$43,Valeurs!$N$4:Valeurs!$N$43))))</f>
      </c>
      <c r="K78" s="378">
        <f>IF(J78="","",SUM(J78+J79))</f>
      </c>
    </row>
    <row r="79" spans="1:11" ht="13.5" hidden="1" thickBot="1">
      <c r="A79" s="361"/>
      <c r="B79" s="473" t="str">
        <f>'Ordre de passage'!G23</f>
        <v>Participant 50</v>
      </c>
      <c r="C79" s="474"/>
      <c r="D79" s="348"/>
      <c r="E79" s="269"/>
      <c r="F79" s="267"/>
      <c r="G79" s="158">
        <f t="shared" si="5"/>
      </c>
      <c r="H79" s="149"/>
      <c r="I79" s="117">
        <f t="shared" si="4"/>
      </c>
      <c r="J79" s="117">
        <f>IF(I79="DQ","0",IF(I79="","",IF(I79="DNF","0",LOOKUP(I79,Valeurs!$M$4:Valeurs!$M$43,Valeurs!$N$4:Valeurs!$N$43))))</f>
      </c>
      <c r="K79" s="126"/>
    </row>
    <row r="80" spans="1:11" ht="12.75" hidden="1">
      <c r="A80" s="291" t="str">
        <f>'Ordre de passage'!E24</f>
        <v>CLUB 21</v>
      </c>
      <c r="B80" s="471" t="str">
        <f>'Ordre de passage'!F24</f>
        <v>Participant 21</v>
      </c>
      <c r="C80" s="472"/>
      <c r="D80" s="348"/>
      <c r="E80" s="268"/>
      <c r="F80" s="193"/>
      <c r="G80" s="157">
        <f t="shared" si="5"/>
      </c>
      <c r="H80" s="147"/>
      <c r="I80" s="379">
        <f t="shared" si="4"/>
      </c>
      <c r="J80" s="378">
        <f>IF(I80="DQ","0",IF(I80="","",IF(I80="DNF","0",LOOKUP(I80,Valeurs!$M$4:Valeurs!$M$43,Valeurs!$N$4:Valeurs!$N$43))))</f>
      </c>
      <c r="K80" s="378">
        <f>IF(J80="","",SUM(J80+J81))</f>
      </c>
    </row>
    <row r="81" spans="1:11" ht="13.5" hidden="1" thickBot="1">
      <c r="A81" s="292"/>
      <c r="B81" s="473" t="str">
        <f>'Ordre de passage'!G24</f>
        <v>Participant 51</v>
      </c>
      <c r="C81" s="474"/>
      <c r="D81" s="348"/>
      <c r="E81" s="269"/>
      <c r="F81" s="267"/>
      <c r="G81" s="158">
        <f t="shared" si="5"/>
      </c>
      <c r="H81" s="149"/>
      <c r="I81" s="117">
        <f t="shared" si="4"/>
      </c>
      <c r="J81" s="117">
        <f>IF(I81="DQ","0",IF(I81="","",IF(I81="DNF","0",LOOKUP(I81,Valeurs!$M$4:Valeurs!$M$43,Valeurs!$N$4:Valeurs!$N$43))))</f>
      </c>
      <c r="K81" s="126"/>
    </row>
    <row r="82" spans="1:11" ht="12.75" hidden="1">
      <c r="A82" s="291" t="str">
        <f>'Ordre de passage'!E25</f>
        <v>CLUB 22</v>
      </c>
      <c r="B82" s="486" t="str">
        <f>'Ordre de passage'!F25</f>
        <v>Participant 22</v>
      </c>
      <c r="C82" s="487"/>
      <c r="D82" s="348"/>
      <c r="E82" s="268"/>
      <c r="F82" s="193"/>
      <c r="G82" s="157">
        <f t="shared" si="5"/>
      </c>
      <c r="H82" s="147"/>
      <c r="I82" s="379">
        <f t="shared" si="4"/>
      </c>
      <c r="J82" s="378">
        <f>IF(I82="DQ","0",IF(I82="","",IF(I82="DNF","0",LOOKUP(I82,Valeurs!$M$4:Valeurs!$M$43,Valeurs!$N$4:Valeurs!$N$43))))</f>
      </c>
      <c r="K82" s="378">
        <f>IF(J82="","",SUM(J82+J83))</f>
      </c>
    </row>
    <row r="83" spans="1:11" ht="13.5" hidden="1" thickBot="1">
      <c r="A83" s="292"/>
      <c r="B83" s="488" t="str">
        <f>'Ordre de passage'!G25</f>
        <v>Participant 52</v>
      </c>
      <c r="C83" s="489"/>
      <c r="D83" s="348"/>
      <c r="E83" s="269"/>
      <c r="F83" s="267"/>
      <c r="G83" s="158">
        <f t="shared" si="5"/>
      </c>
      <c r="H83" s="149"/>
      <c r="I83" s="117">
        <f t="shared" si="4"/>
      </c>
      <c r="J83" s="117">
        <f>IF(I83="DQ","0",IF(I83="","",IF(I83="DNF","0",LOOKUP(I83,Valeurs!$M$4:Valeurs!$M$43,Valeurs!$N$4:Valeurs!$N$43))))</f>
      </c>
      <c r="K83" s="126"/>
    </row>
    <row r="84" spans="1:11" ht="12.75" hidden="1">
      <c r="A84" s="291" t="str">
        <f>'Ordre de passage'!E26</f>
        <v>CLUB 23</v>
      </c>
      <c r="B84" s="471" t="str">
        <f>'Ordre de passage'!F26</f>
        <v>Participant 23</v>
      </c>
      <c r="C84" s="472"/>
      <c r="D84" s="348"/>
      <c r="E84" s="268"/>
      <c r="F84" s="193"/>
      <c r="G84" s="157">
        <f t="shared" si="5"/>
      </c>
      <c r="H84" s="147"/>
      <c r="I84" s="379">
        <f t="shared" si="4"/>
      </c>
      <c r="J84" s="378">
        <f>IF(I84="DQ","0",IF(I84="","",IF(I84="DNF","0",LOOKUP(I84,Valeurs!$M$4:Valeurs!$M$43,Valeurs!$N$4:Valeurs!$N$43))))</f>
      </c>
      <c r="K84" s="378">
        <f>IF(J84="","",SUM(J84+J85))</f>
      </c>
    </row>
    <row r="85" spans="1:11" ht="13.5" hidden="1" thickBot="1">
      <c r="A85" s="292"/>
      <c r="B85" s="473" t="str">
        <f>'Ordre de passage'!G26</f>
        <v>Participant 53</v>
      </c>
      <c r="C85" s="474"/>
      <c r="D85" s="348"/>
      <c r="E85" s="269"/>
      <c r="F85" s="267"/>
      <c r="G85" s="158">
        <f t="shared" si="5"/>
      </c>
      <c r="H85" s="149"/>
      <c r="I85" s="117">
        <f t="shared" si="4"/>
      </c>
      <c r="J85" s="117">
        <f>IF(I85="DQ","0",IF(I85="","",IF(I85="DNF","0",LOOKUP(I85,Valeurs!$M$4:Valeurs!$M$43,Valeurs!$N$4:Valeurs!$N$43))))</f>
      </c>
      <c r="K85" s="126"/>
    </row>
    <row r="86" spans="1:11" ht="12.75" hidden="1">
      <c r="A86" s="291" t="str">
        <f>'Ordre de passage'!E27</f>
        <v>CLUB 24</v>
      </c>
      <c r="B86" s="486" t="str">
        <f>'Ordre de passage'!F27</f>
        <v>Participant 24</v>
      </c>
      <c r="C86" s="487"/>
      <c r="D86" s="348"/>
      <c r="E86" s="268"/>
      <c r="F86" s="193"/>
      <c r="G86" s="157">
        <f t="shared" si="5"/>
      </c>
      <c r="H86" s="147"/>
      <c r="I86" s="379">
        <f>IF(G86="DQ","DQ",IF(G86="","",IF(G86="DNF","DNF",RANK(G86,$G$40:$G$99,1))))</f>
      </c>
      <c r="J86" s="378">
        <f>IF(I86="DQ","0",IF(I86="","",IF(I86="DNF","0",LOOKUP(I86,Valeurs!$M$4:Valeurs!$M$43,Valeurs!$N$4:Valeurs!$N$43))))</f>
      </c>
      <c r="K86" s="378">
        <f>IF(J86="","",SUM(J86+J87))</f>
      </c>
    </row>
    <row r="87" spans="1:11" ht="13.5" hidden="1" thickBot="1">
      <c r="A87" s="292"/>
      <c r="B87" s="488" t="str">
        <f>'Ordre de passage'!G27</f>
        <v>Participant 54</v>
      </c>
      <c r="C87" s="489"/>
      <c r="D87" s="348"/>
      <c r="E87" s="269"/>
      <c r="F87" s="267"/>
      <c r="G87" s="158">
        <f t="shared" si="5"/>
      </c>
      <c r="H87" s="149"/>
      <c r="I87" s="117">
        <f t="shared" si="4"/>
      </c>
      <c r="J87" s="117">
        <f>IF(I87="DQ","0",IF(I87="","",IF(I87="DNF","0",LOOKUP(I87,Valeurs!$M$4:Valeurs!$M$43,Valeurs!$N$4:Valeurs!$N$43))))</f>
      </c>
      <c r="K87" s="126"/>
    </row>
    <row r="88" spans="1:11" ht="12.75" hidden="1">
      <c r="A88" s="291" t="str">
        <f>'Ordre de passage'!E28</f>
        <v>CLUB 25</v>
      </c>
      <c r="B88" s="471" t="str">
        <f>'Ordre de passage'!F28</f>
        <v>Participant 25</v>
      </c>
      <c r="C88" s="472"/>
      <c r="D88" s="348"/>
      <c r="E88" s="268"/>
      <c r="F88" s="193"/>
      <c r="G88" s="157">
        <f t="shared" si="5"/>
      </c>
      <c r="H88" s="147"/>
      <c r="I88" s="379">
        <f t="shared" si="4"/>
      </c>
      <c r="J88" s="378">
        <f>IF(I88="DQ","0",IF(I88="","",IF(I88="DNF","0",LOOKUP(I88,Valeurs!$M$4:Valeurs!$M$43,Valeurs!$N$4:Valeurs!$N$43))))</f>
      </c>
      <c r="K88" s="378">
        <f>IF(J88="","",SUM(J88+J89))</f>
      </c>
    </row>
    <row r="89" spans="1:11" ht="13.5" hidden="1" thickBot="1">
      <c r="A89" s="292"/>
      <c r="B89" s="473" t="str">
        <f>'Ordre de passage'!G28</f>
        <v>Participant 55</v>
      </c>
      <c r="C89" s="474"/>
      <c r="D89" s="348"/>
      <c r="E89" s="269"/>
      <c r="F89" s="267"/>
      <c r="G89" s="158">
        <f t="shared" si="5"/>
      </c>
      <c r="H89" s="149"/>
      <c r="I89" s="117">
        <f t="shared" si="4"/>
      </c>
      <c r="J89" s="117">
        <f>IF(I89="DQ","0",IF(I89="","",IF(I89="DNF","0",LOOKUP(I89,Valeurs!$M$4:Valeurs!$M$43,Valeurs!$N$4:Valeurs!$N$43))))</f>
      </c>
      <c r="K89" s="126"/>
    </row>
    <row r="90" spans="1:11" ht="12.75" hidden="1">
      <c r="A90" s="291" t="str">
        <f>'Ordre de passage'!E29</f>
        <v>CLUB 26</v>
      </c>
      <c r="B90" s="486" t="str">
        <f>'Ordre de passage'!F29</f>
        <v>Participant 26</v>
      </c>
      <c r="C90" s="487"/>
      <c r="D90" s="348"/>
      <c r="E90" s="268"/>
      <c r="F90" s="193"/>
      <c r="G90" s="157">
        <f t="shared" si="5"/>
      </c>
      <c r="H90" s="147"/>
      <c r="I90" s="379">
        <f t="shared" si="4"/>
      </c>
      <c r="J90" s="378">
        <f>IF(I90="DQ","0",IF(I90="","",IF(I90="DNF","0",LOOKUP(I90,Valeurs!$M$4:Valeurs!$M$43,Valeurs!$N$4:Valeurs!$N$43))))</f>
      </c>
      <c r="K90" s="378">
        <f>IF(J90="","",SUM(J90+J91))</f>
      </c>
    </row>
    <row r="91" spans="1:11" ht="13.5" hidden="1" thickBot="1">
      <c r="A91" s="292"/>
      <c r="B91" s="488" t="str">
        <f>'Ordre de passage'!G29</f>
        <v>Participant 56</v>
      </c>
      <c r="C91" s="489"/>
      <c r="D91" s="348"/>
      <c r="E91" s="269"/>
      <c r="F91" s="267"/>
      <c r="G91" s="158">
        <f t="shared" si="5"/>
      </c>
      <c r="H91" s="149"/>
      <c r="I91" s="117">
        <f t="shared" si="4"/>
      </c>
      <c r="J91" s="117">
        <f>IF(I91="DQ","0",IF(I91="","",IF(I91="DNF","0",LOOKUP(I91,Valeurs!$M$4:Valeurs!$M$43,Valeurs!$N$4:Valeurs!$N$43))))</f>
      </c>
      <c r="K91" s="126"/>
    </row>
    <row r="92" spans="1:11" ht="12.75" hidden="1">
      <c r="A92" s="291" t="str">
        <f>'Ordre de passage'!E30</f>
        <v>CLUB 27</v>
      </c>
      <c r="B92" s="471" t="str">
        <f>'Ordre de passage'!F30</f>
        <v>Participant 27</v>
      </c>
      <c r="C92" s="472"/>
      <c r="D92" s="348"/>
      <c r="E92" s="268"/>
      <c r="F92" s="193"/>
      <c r="G92" s="157">
        <f t="shared" si="5"/>
      </c>
      <c r="H92" s="147"/>
      <c r="I92" s="379">
        <f t="shared" si="4"/>
      </c>
      <c r="J92" s="378">
        <f>IF(I92="DQ","0",IF(I92="","",IF(I92="DNF","0",LOOKUP(I92,Valeurs!$M$4:Valeurs!$M$43,Valeurs!$N$4:Valeurs!$N$43))))</f>
      </c>
      <c r="K92" s="378">
        <f>IF(J92="","",SUM(J92+J93))</f>
      </c>
    </row>
    <row r="93" spans="1:11" ht="13.5" hidden="1" thickBot="1">
      <c r="A93" s="292"/>
      <c r="B93" s="473" t="str">
        <f>'Ordre de passage'!G30</f>
        <v>Participant 57</v>
      </c>
      <c r="C93" s="474"/>
      <c r="D93" s="348"/>
      <c r="E93" s="269"/>
      <c r="F93" s="267"/>
      <c r="G93" s="158">
        <f t="shared" si="5"/>
      </c>
      <c r="H93" s="149"/>
      <c r="I93" s="117">
        <f t="shared" si="4"/>
      </c>
      <c r="J93" s="117">
        <f>IF(I93="DQ","0",IF(I93="","",IF(I93="DNF","0",LOOKUP(I93,Valeurs!$M$4:Valeurs!$M$43,Valeurs!$N$4:Valeurs!$N$43))))</f>
      </c>
      <c r="K93" s="126"/>
    </row>
    <row r="94" spans="1:11" ht="12.75" hidden="1">
      <c r="A94" s="291" t="str">
        <f>'Ordre de passage'!E31</f>
        <v>CLUB 28</v>
      </c>
      <c r="B94" s="486" t="str">
        <f>'Ordre de passage'!F31</f>
        <v>Participant 28</v>
      </c>
      <c r="C94" s="487"/>
      <c r="D94" s="348"/>
      <c r="E94" s="268"/>
      <c r="F94" s="193"/>
      <c r="G94" s="157">
        <f t="shared" si="5"/>
      </c>
      <c r="H94" s="147"/>
      <c r="I94" s="379">
        <f t="shared" si="4"/>
      </c>
      <c r="J94" s="378">
        <f>IF(I94="DQ","0",IF(I94="","",IF(I94="DNF","0",LOOKUP(I94,Valeurs!$M$4:Valeurs!$M$43,Valeurs!$N$4:Valeurs!$N$43))))</f>
      </c>
      <c r="K94" s="378">
        <f>IF(J94="","",SUM(J94+J95))</f>
      </c>
    </row>
    <row r="95" spans="1:11" ht="13.5" hidden="1" thickBot="1">
      <c r="A95" s="292"/>
      <c r="B95" s="488" t="str">
        <f>'Ordre de passage'!G31</f>
        <v>Participant 58</v>
      </c>
      <c r="C95" s="489"/>
      <c r="D95" s="348"/>
      <c r="E95" s="269"/>
      <c r="F95" s="267"/>
      <c r="G95" s="158">
        <f t="shared" si="5"/>
      </c>
      <c r="H95" s="149"/>
      <c r="I95" s="117">
        <f t="shared" si="4"/>
      </c>
      <c r="J95" s="117">
        <f>IF(I95="DQ","0",IF(I95="","",IF(I95="DNF","0",LOOKUP(I95,Valeurs!$M$4:Valeurs!$M$43,Valeurs!$N$4:Valeurs!$N$43))))</f>
      </c>
      <c r="K95" s="126"/>
    </row>
    <row r="96" spans="1:11" ht="12.75" hidden="1">
      <c r="A96" s="291" t="str">
        <f>'Ordre de passage'!E32</f>
        <v>CLUB 29</v>
      </c>
      <c r="B96" s="471" t="str">
        <f>'Ordre de passage'!F32</f>
        <v>Participant 29</v>
      </c>
      <c r="C96" s="472"/>
      <c r="D96" s="348"/>
      <c r="E96" s="268"/>
      <c r="F96" s="193"/>
      <c r="G96" s="157">
        <f t="shared" si="5"/>
      </c>
      <c r="H96" s="147"/>
      <c r="I96" s="379">
        <f t="shared" si="4"/>
      </c>
      <c r="J96" s="378">
        <f>IF(I96="DQ","0",IF(I96="","",IF(I96="DNF","0",LOOKUP(I96,Valeurs!$M$4:Valeurs!$M$43,Valeurs!$N$4:Valeurs!$N$43))))</f>
      </c>
      <c r="K96" s="378">
        <f>IF(J96="","",SUM(J96+J97))</f>
      </c>
    </row>
    <row r="97" spans="1:11" ht="13.5" hidden="1" thickBot="1">
      <c r="A97" s="292"/>
      <c r="B97" s="473" t="str">
        <f>'Ordre de passage'!G32</f>
        <v>Participant 59</v>
      </c>
      <c r="C97" s="474"/>
      <c r="D97" s="348"/>
      <c r="E97" s="269"/>
      <c r="F97" s="267"/>
      <c r="G97" s="158">
        <f t="shared" si="5"/>
      </c>
      <c r="H97" s="149"/>
      <c r="I97" s="117">
        <f t="shared" si="4"/>
      </c>
      <c r="J97" s="117">
        <f>IF(I97="DQ","0",IF(I97="","",IF(I97="DNF","0",LOOKUP(I97,Valeurs!$M$4:Valeurs!$M$43,Valeurs!$N$4:Valeurs!$N$43))))</f>
      </c>
      <c r="K97" s="126"/>
    </row>
    <row r="98" spans="1:11" ht="12.75" hidden="1">
      <c r="A98" s="291" t="str">
        <f>'Ordre de passage'!E33</f>
        <v>CLUB 30</v>
      </c>
      <c r="B98" s="486" t="str">
        <f>'Ordre de passage'!F33</f>
        <v>Participant 30</v>
      </c>
      <c r="C98" s="487"/>
      <c r="D98" s="348"/>
      <c r="E98" s="268"/>
      <c r="F98" s="193"/>
      <c r="G98" s="157">
        <f t="shared" si="5"/>
      </c>
      <c r="H98" s="147"/>
      <c r="I98" s="379">
        <f t="shared" si="4"/>
      </c>
      <c r="J98" s="378">
        <f>IF(I98="DQ","0",IF(I98="","",IF(I98="DNF","0",LOOKUP(I98,Valeurs!$M$4:Valeurs!$M$43,Valeurs!$N$4:Valeurs!$N$43))))</f>
      </c>
      <c r="K98" s="378">
        <f>IF(J98="","",SUM(J98+J99))</f>
      </c>
    </row>
    <row r="99" spans="1:11" ht="13.5" hidden="1" thickBot="1">
      <c r="A99" s="292"/>
      <c r="B99" s="473" t="str">
        <f>'Ordre de passage'!G33</f>
        <v>Participant 60</v>
      </c>
      <c r="C99" s="474"/>
      <c r="D99" s="348"/>
      <c r="E99" s="269"/>
      <c r="F99" s="267"/>
      <c r="G99" s="158">
        <f t="shared" si="5"/>
      </c>
      <c r="H99" s="149"/>
      <c r="I99" s="117">
        <f t="shared" si="4"/>
      </c>
      <c r="J99" s="117">
        <f>IF(I99="DQ","0",IF(I99="","",IF(I99="DNF","0",LOOKUP(I99,Valeurs!$M$4:Valeurs!$M$43,Valeurs!$N$4:Valeurs!$N$43))))</f>
      </c>
      <c r="K99" s="126"/>
    </row>
    <row r="100" ht="13.5" thickBot="1"/>
    <row r="101" spans="1:11" ht="18">
      <c r="A101" s="453" t="s">
        <v>104</v>
      </c>
      <c r="B101" s="454"/>
      <c r="C101" s="454"/>
      <c r="D101" s="454"/>
      <c r="E101" s="454"/>
      <c r="F101" s="454"/>
      <c r="G101" s="454"/>
      <c r="H101" s="454"/>
      <c r="I101" s="454"/>
      <c r="J101" s="454"/>
      <c r="K101" s="455"/>
    </row>
    <row r="102" spans="1:11" ht="27" thickBot="1">
      <c r="A102" s="444" t="s">
        <v>73</v>
      </c>
      <c r="B102" s="445"/>
      <c r="C102" s="445"/>
      <c r="D102" s="445"/>
      <c r="E102" s="445"/>
      <c r="F102" s="445"/>
      <c r="G102" s="445"/>
      <c r="H102" s="445"/>
      <c r="I102" s="445"/>
      <c r="J102" s="445"/>
      <c r="K102" s="446"/>
    </row>
    <row r="103" spans="1:11" ht="26.25" thickBot="1">
      <c r="A103" s="102" t="s">
        <v>47</v>
      </c>
      <c r="B103" s="475" t="s">
        <v>70</v>
      </c>
      <c r="C103" s="476"/>
      <c r="D103" s="96"/>
      <c r="E103" s="97" t="s">
        <v>48</v>
      </c>
      <c r="F103" s="95" t="s">
        <v>49</v>
      </c>
      <c r="G103" s="98" t="s">
        <v>50</v>
      </c>
      <c r="H103" s="96"/>
      <c r="I103" s="99" t="s">
        <v>9</v>
      </c>
      <c r="J103" s="100" t="s">
        <v>3</v>
      </c>
      <c r="K103" s="100" t="s">
        <v>44</v>
      </c>
    </row>
    <row r="104" spans="1:11" ht="12.75">
      <c r="A104" s="176" t="str">
        <f>'Ordre de passage'!E4</f>
        <v>Narval</v>
      </c>
      <c r="B104" s="167" t="str">
        <f>'Ordre de passage'!F4</f>
        <v>Jasmine Nadeau</v>
      </c>
      <c r="C104" s="185" t="str">
        <f>'Ordre de passage'!G4</f>
        <v>Danielle Gagnon</v>
      </c>
      <c r="D104" s="180"/>
      <c r="E104" s="193">
        <v>0.000897337962962963</v>
      </c>
      <c r="F104" s="193">
        <v>0.0008954861111111112</v>
      </c>
      <c r="G104" s="122">
        <f>IF(E104="DQ","DQ",IF(E104="DNF","DNF",IF(F104="DNF","DNF",IF(E104="","",IF(F104="DQ","DQ",IF(F104="","",AVERAGE(E104:F104)))))))</f>
        <v>0.0008964120370370371</v>
      </c>
      <c r="H104" s="121"/>
      <c r="I104" s="129">
        <f>IF(G104="DQ","DQ",IF(G104="","",IF(G104="DNF","DNF",RANK(G104,$G$104:$G$133,1))))</f>
        <v>7</v>
      </c>
      <c r="J104" s="124">
        <f>IF(G104="DQ",0,IF(G104="","0,00%",IF(G104="DNF","0,00%",LOOKUP(I104,Valeurs!$A$4:$A$43,Valeurs!$C$4:$C$43))))</f>
        <v>0.027500000000000004</v>
      </c>
      <c r="K104" s="125">
        <f>IF(G104="DQ","0",IF(G104="","",IF(G104="DNF","0",LOOKUP(I104,Valeurs!$A$4:Valeurs!$A$43,Valeurs!$B$4:Valeurs!$B$43))))</f>
        <v>11</v>
      </c>
    </row>
    <row r="105" spans="1:11" ht="12.75">
      <c r="A105" s="177" t="str">
        <f>'Ordre de passage'!E5</f>
        <v>Narval</v>
      </c>
      <c r="B105" s="166" t="str">
        <f>'Ordre de passage'!F5</f>
        <v>Julia Tremblay</v>
      </c>
      <c r="C105" s="186" t="str">
        <f>'Ordre de passage'!G5</f>
        <v>Jade Morel</v>
      </c>
      <c r="D105" s="181"/>
      <c r="E105" s="194">
        <v>0.0007700231481481482</v>
      </c>
      <c r="F105" s="194">
        <v>0.0007696759259259259</v>
      </c>
      <c r="G105" s="113">
        <f aca="true" t="shared" si="6" ref="G105:G120">IF(E105="DQ","DQ",IF(E105="DNF","DNF",IF(F105="DNF","DNF",IF(E105="","",IF(F105="DQ","DQ",IF(F105="","",AVERAGE(E105:F105)))))))</f>
        <v>0.000769849537037037</v>
      </c>
      <c r="H105" s="101"/>
      <c r="I105" s="352">
        <f aca="true" t="shared" si="7" ref="I105:I133">IF(G105="DQ","DQ",IF(G105="","",IF(G105="DNF","DNF",RANK(G105,$G$104:$G$133,1))))</f>
        <v>3</v>
      </c>
      <c r="J105" s="115">
        <f>IF(G105="DQ",0,IF(G105="","0,00%",IF(G105="DNF","0,00%",LOOKUP(I105,Valeurs!$A$4:$A$43,Valeurs!$C$4:$C$43))))</f>
        <v>0.04000000000000001</v>
      </c>
      <c r="K105" s="116">
        <f>IF(G105="DQ","0",IF(G105="","",IF(G105="DNF","0",LOOKUP(I105,Valeurs!$A$4:Valeurs!$A$43,Valeurs!$B$4:Valeurs!$B$43))))</f>
        <v>16</v>
      </c>
    </row>
    <row r="106" spans="1:11" ht="12.75">
      <c r="A106" s="177" t="str">
        <f>'Ordre de passage'!E6</f>
        <v>Dam'eauclès</v>
      </c>
      <c r="B106" s="166" t="str">
        <f>'Ordre de passage'!F6</f>
        <v>Manuelle Charbonneau</v>
      </c>
      <c r="C106" s="186" t="str">
        <f>'Ordre de passage'!G6</f>
        <v>Koralie Yergeau</v>
      </c>
      <c r="D106" s="181"/>
      <c r="E106" s="195">
        <v>0.0007230324074074074</v>
      </c>
      <c r="F106" s="196">
        <v>0.0007346064814814815</v>
      </c>
      <c r="G106" s="113">
        <f t="shared" si="6"/>
        <v>0.0007288194444444445</v>
      </c>
      <c r="H106" s="101"/>
      <c r="I106" s="352">
        <f t="shared" si="7"/>
        <v>2</v>
      </c>
      <c r="J106" s="115">
        <f>IF(G106="DQ",0,IF(G106="","0,00%",IF(G106="DNF","0,00%",LOOKUP(I106,Valeurs!$A$4:$A$43,Valeurs!$C$4:$C$43))))</f>
        <v>0.045000000000000005</v>
      </c>
      <c r="K106" s="116">
        <f>IF(G106="DQ","0",IF(G106="","",IF(G106="DNF","0",LOOKUP(I106,Valeurs!$A$4:Valeurs!$A$43,Valeurs!$B$4:Valeurs!$B$43))))</f>
        <v>18</v>
      </c>
    </row>
    <row r="107" spans="1:11" ht="12.75">
      <c r="A107" s="177" t="str">
        <f>'Ordre de passage'!E7</f>
        <v>Narval</v>
      </c>
      <c r="B107" s="166" t="str">
        <f>'Ordre de passage'!F7</f>
        <v>Jeanne Beaulieu-Lavoie</v>
      </c>
      <c r="C107" s="186" t="str">
        <f>'Ordre de passage'!G7</f>
        <v>William Deschênes</v>
      </c>
      <c r="D107" s="181"/>
      <c r="E107" s="195">
        <v>0.0009364583333333334</v>
      </c>
      <c r="F107" s="195">
        <v>0.0009364583333333334</v>
      </c>
      <c r="G107" s="113">
        <f t="shared" si="6"/>
        <v>0.0009364583333333334</v>
      </c>
      <c r="H107" s="101"/>
      <c r="I107" s="352">
        <f t="shared" si="7"/>
        <v>8</v>
      </c>
      <c r="J107" s="115">
        <f>IF(G107="DQ",0,IF(G107="","0,00%",IF(G107="DNF","0,00%",LOOKUP(I107,Valeurs!$A$4:$A$43,Valeurs!$C$4:$C$43))))</f>
        <v>0.025</v>
      </c>
      <c r="K107" s="116">
        <f>IF(G107="DQ","0",IF(G107="","",IF(G107="DNF","0",LOOKUP(I107,Valeurs!$A$4:Valeurs!$A$43,Valeurs!$B$4:Valeurs!$B$43))))</f>
        <v>10</v>
      </c>
    </row>
    <row r="108" spans="1:11" ht="12.75">
      <c r="A108" s="177" t="str">
        <f>'Ordre de passage'!E8</f>
        <v>SSSL/CAEM</v>
      </c>
      <c r="B108" s="166" t="str">
        <f>'Ordre de passage'!F8</f>
        <v>Alexane Blain</v>
      </c>
      <c r="C108" s="186" t="str">
        <f>'Ordre de passage'!G8</f>
        <v>Audrey Desroches</v>
      </c>
      <c r="D108" s="181"/>
      <c r="E108" s="195">
        <v>0.0008232638888888889</v>
      </c>
      <c r="F108" s="195">
        <v>0.000823611111111111</v>
      </c>
      <c r="G108" s="113">
        <f t="shared" si="6"/>
        <v>0.0008234375</v>
      </c>
      <c r="H108" s="101"/>
      <c r="I108" s="352">
        <f t="shared" si="7"/>
        <v>4</v>
      </c>
      <c r="J108" s="115">
        <f>IF(G108="DQ",0,IF(G108="","0,00%",IF(G108="DNF","0,00%",LOOKUP(I108,Valeurs!$A$4:$A$43,Valeurs!$C$4:$C$43))))</f>
        <v>0.034999999999999996</v>
      </c>
      <c r="K108" s="116">
        <f>IF(G108="DQ","0",IF(G108="","",IF(G108="DNF","0",LOOKUP(I108,Valeurs!$A$4:Valeurs!$A$43,Valeurs!$B$4:Valeurs!$B$43))))</f>
        <v>14</v>
      </c>
    </row>
    <row r="109" spans="1:11" ht="12.75">
      <c r="A109" s="177" t="str">
        <f>'Ordre de passage'!E9</f>
        <v>CSRN</v>
      </c>
      <c r="B109" s="166" t="str">
        <f>'Ordre de passage'!F9</f>
        <v>Raphaëlle Tétrault</v>
      </c>
      <c r="C109" s="186" t="str">
        <f>'Ordre de passage'!G9</f>
        <v>Ariane Evenat Dauphinais</v>
      </c>
      <c r="D109" s="181"/>
      <c r="E109" s="195">
        <v>0.0008745370370370371</v>
      </c>
      <c r="F109" s="195">
        <v>0.0008745370370370371</v>
      </c>
      <c r="G109" s="113">
        <f t="shared" si="6"/>
        <v>0.0008745370370370371</v>
      </c>
      <c r="H109" s="101"/>
      <c r="I109" s="352">
        <f t="shared" si="7"/>
        <v>6</v>
      </c>
      <c r="J109" s="115">
        <f>IF(G109="DQ",0,IF(G109="","0,00%",IF(G109="DNF","0,00%",LOOKUP(I109,Valeurs!$A$4:$A$43,Valeurs!$C$4:$C$43))))</f>
        <v>0.03</v>
      </c>
      <c r="K109" s="116">
        <f>IF(G109="DQ","0",IF(G109="","",IF(G109="DNF","0",LOOKUP(I109,Valeurs!$A$4:Valeurs!$A$43,Valeurs!$B$4:Valeurs!$B$43))))</f>
        <v>12</v>
      </c>
    </row>
    <row r="110" spans="1:11" ht="12.75">
      <c r="A110" s="177" t="str">
        <f>'Ordre de passage'!E10</f>
        <v>CSRN</v>
      </c>
      <c r="B110" s="166" t="str">
        <f>'Ordre de passage'!F10</f>
        <v>Laurence Ringuette</v>
      </c>
      <c r="C110" s="186" t="str">
        <f>'Ordre de passage'!G10</f>
        <v>Madiha Habchi</v>
      </c>
      <c r="D110" s="181"/>
      <c r="E110" s="196">
        <v>0.0010033564814814816</v>
      </c>
      <c r="F110" s="196">
        <v>0.0010018518518518519</v>
      </c>
      <c r="G110" s="113">
        <f t="shared" si="6"/>
        <v>0.0010026041666666668</v>
      </c>
      <c r="H110" s="101"/>
      <c r="I110" s="352">
        <f t="shared" si="7"/>
        <v>11</v>
      </c>
      <c r="J110" s="115">
        <f>IF(G110="DQ",0,IF(G110="","0,00%",IF(G110="DNF","0,00%",LOOKUP(I110,Valeurs!$A$4:$A$43,Valeurs!$C$4:$C$43))))</f>
        <v>0.015</v>
      </c>
      <c r="K110" s="116">
        <f>IF(G110="DQ","0",IF(G110="","",IF(G110="DNF","0",LOOKUP(I110,Valeurs!$A$4:Valeurs!$A$43,Valeurs!$B$4:Valeurs!$B$43))))</f>
        <v>6</v>
      </c>
    </row>
    <row r="111" spans="1:11" ht="12.75">
      <c r="A111" s="177" t="str">
        <f>'Ordre de passage'!E11</f>
        <v>CSRN</v>
      </c>
      <c r="B111" s="166" t="str">
        <f>'Ordre de passage'!F11</f>
        <v>William Laurence</v>
      </c>
      <c r="C111" s="186" t="str">
        <f>'Ordre de passage'!G11</f>
        <v>Ismaël Chakir</v>
      </c>
      <c r="D111" s="181"/>
      <c r="E111" s="195">
        <v>0.0006694444444444444</v>
      </c>
      <c r="F111" s="195">
        <v>0.0006547453703703703</v>
      </c>
      <c r="G111" s="113">
        <f t="shared" si="6"/>
        <v>0.0006620949074074074</v>
      </c>
      <c r="H111" s="101"/>
      <c r="I111" s="352">
        <f t="shared" si="7"/>
        <v>1</v>
      </c>
      <c r="J111" s="115">
        <f>IF(G111="DQ",0,IF(G111="","0,00%",IF(G111="DNF","0,00%",LOOKUP(I111,Valeurs!$A$4:$A$43,Valeurs!$C$4:$C$43))))</f>
        <v>0.05</v>
      </c>
      <c r="K111" s="116">
        <f>IF(G111="DQ","0",IF(G111="","",IF(G111="DNF","0",LOOKUP(I111,Valeurs!$A$4:Valeurs!$A$43,Valeurs!$B$4:Valeurs!$B$43))))</f>
        <v>20</v>
      </c>
    </row>
    <row r="112" spans="1:11" ht="12.75">
      <c r="A112" s="177" t="str">
        <f>'Ordre de passage'!E12</f>
        <v>Narval</v>
      </c>
      <c r="B112" s="166" t="str">
        <f>'Ordre de passage'!F12</f>
        <v>Jessica Gaudreault-Godin</v>
      </c>
      <c r="C112" s="186" t="str">
        <f>'Ordre de passage'!G12</f>
        <v>Cloé Thériault</v>
      </c>
      <c r="D112" s="181"/>
      <c r="E112" s="196">
        <v>0.0009407407407407407</v>
      </c>
      <c r="F112" s="196">
        <v>0.0009432870370370371</v>
      </c>
      <c r="G112" s="113">
        <f t="shared" si="6"/>
        <v>0.0009420138888888889</v>
      </c>
      <c r="H112" s="101"/>
      <c r="I112" s="352">
        <f t="shared" si="7"/>
        <v>9</v>
      </c>
      <c r="J112" s="115">
        <f>IF(G112="DQ",0,IF(G112="","0,00%",IF(G112="DNF","0,00%",LOOKUP(I112,Valeurs!$A$4:$A$43,Valeurs!$C$4:$C$43))))</f>
        <v>0.020000000000000004</v>
      </c>
      <c r="K112" s="116">
        <f>IF(G112="DQ","0",IF(G112="","",IF(G112="DNF","0",LOOKUP(I112,Valeurs!$A$4:Valeurs!$A$43,Valeurs!$B$4:Valeurs!$B$43))))</f>
        <v>8</v>
      </c>
    </row>
    <row r="113" spans="1:11" ht="12.75">
      <c r="A113" s="177" t="str">
        <f>'Ordre de passage'!E13</f>
        <v>Narval</v>
      </c>
      <c r="B113" s="166" t="str">
        <f>'Ordre de passage'!F13</f>
        <v>Laurence Bisson</v>
      </c>
      <c r="C113" s="186" t="str">
        <f>'Ordre de passage'!G13</f>
        <v>Lorianne Maltais</v>
      </c>
      <c r="D113" s="181"/>
      <c r="E113" s="196">
        <v>0.0009700231481481482</v>
      </c>
      <c r="F113" s="196">
        <v>0.0009725694444444444</v>
      </c>
      <c r="G113" s="113">
        <f t="shared" si="6"/>
        <v>0.0009712962962962963</v>
      </c>
      <c r="H113" s="101"/>
      <c r="I113" s="352">
        <f t="shared" si="7"/>
        <v>10</v>
      </c>
      <c r="J113" s="115">
        <f>IF(G113="DQ",0,IF(G113="","0,00%",IF(G113="DNF","0,00%",LOOKUP(I113,Valeurs!$A$4:$A$43,Valeurs!$C$4:$C$43))))</f>
        <v>0.017499999999999998</v>
      </c>
      <c r="K113" s="116">
        <f>IF(G113="DQ","0",IF(G113="","",IF(G113="DNF","0",LOOKUP(I113,Valeurs!$A$4:Valeurs!$A$43,Valeurs!$B$4:Valeurs!$B$43))))</f>
        <v>7</v>
      </c>
    </row>
    <row r="114" spans="1:11" ht="12.75">
      <c r="A114" s="177" t="str">
        <f>'Ordre de passage'!E14</f>
        <v>CSRAD</v>
      </c>
      <c r="B114" s="166" t="str">
        <f>'Ordre de passage'!F14</f>
        <v>Audrey-Ève Bélanger</v>
      </c>
      <c r="C114" s="186" t="str">
        <f>'Ordre de passage'!G14</f>
        <v>Maude Belval</v>
      </c>
      <c r="D114" s="181"/>
      <c r="E114" s="196">
        <v>0.0008369212962962964</v>
      </c>
      <c r="F114" s="195">
        <v>0.000838425925925926</v>
      </c>
      <c r="G114" s="113">
        <f t="shared" si="6"/>
        <v>0.0008376736111111112</v>
      </c>
      <c r="H114" s="101"/>
      <c r="I114" s="352">
        <f t="shared" si="7"/>
        <v>5</v>
      </c>
      <c r="J114" s="115">
        <f>IF(G114="DQ",0,IF(G114="","0,00%",IF(G114="DNF","0,00%",LOOKUP(I114,Valeurs!$A$4:$A$43,Valeurs!$C$4:$C$43))))</f>
        <v>0.0325</v>
      </c>
      <c r="K114" s="116">
        <f>IF(G114="DQ","0",IF(G114="","",IF(G114="DNF","0",LOOKUP(I114,Valeurs!$A$4:Valeurs!$A$43,Valeurs!$B$4:Valeurs!$B$43))))</f>
        <v>13</v>
      </c>
    </row>
    <row r="115" spans="1:11" ht="12.75" hidden="1">
      <c r="A115" s="177" t="str">
        <f>'Ordre de passage'!E15</f>
        <v>CLUB 12</v>
      </c>
      <c r="B115" s="166" t="str">
        <f>'Ordre de passage'!F15</f>
        <v>Participant 12</v>
      </c>
      <c r="C115" s="186" t="str">
        <f>'Ordre de passage'!G15</f>
        <v>Participant 42</v>
      </c>
      <c r="D115" s="181"/>
      <c r="E115" s="196"/>
      <c r="F115" s="195"/>
      <c r="G115" s="113">
        <f t="shared" si="6"/>
      </c>
      <c r="H115" s="101"/>
      <c r="I115" s="352">
        <f t="shared" si="7"/>
      </c>
      <c r="J115" s="115" t="str">
        <f>IF(G115="DQ",0,IF(G115="","0,00%",IF(G115="DNF","0,00%",LOOKUP(I115,Valeurs!$A$4:$A$43,Valeurs!$C$4:$C$43))))</f>
        <v>0,00%</v>
      </c>
      <c r="K115" s="116">
        <f>IF(G115="DQ","0",IF(G115="","",IF(G115="DNF","0",LOOKUP(I115,Valeurs!$A$4:Valeurs!$A$43,Valeurs!$B$4:Valeurs!$B$43))))</f>
      </c>
    </row>
    <row r="116" spans="1:11" ht="12.75" hidden="1">
      <c r="A116" s="177" t="str">
        <f>'Ordre de passage'!E16</f>
        <v>CLUB 13</v>
      </c>
      <c r="B116" s="166" t="str">
        <f>'Ordre de passage'!F16</f>
        <v>Participant 13</v>
      </c>
      <c r="C116" s="186" t="str">
        <f>'Ordre de passage'!G16</f>
        <v>Participant 43</v>
      </c>
      <c r="D116" s="181"/>
      <c r="E116" s="196"/>
      <c r="F116" s="196"/>
      <c r="G116" s="113">
        <f t="shared" si="6"/>
      </c>
      <c r="H116" s="101"/>
      <c r="I116" s="352">
        <f t="shared" si="7"/>
      </c>
      <c r="J116" s="115" t="str">
        <f>IF(G116="DQ",0,IF(G116="","0,00%",IF(G116="DNF","0,00%",LOOKUP(I116,Valeurs!$A$4:$A$43,Valeurs!$C$4:$C$43))))</f>
        <v>0,00%</v>
      </c>
      <c r="K116" s="116">
        <f>IF(G116="DQ","0",IF(G116="","",IF(G116="DNF","0",LOOKUP(I116,Valeurs!$A$4:Valeurs!$A$43,Valeurs!$B$4:Valeurs!$B$43))))</f>
      </c>
    </row>
    <row r="117" spans="1:11" ht="12.75" hidden="1">
      <c r="A117" s="177" t="str">
        <f>'Ordre de passage'!E17</f>
        <v>CLUB 14</v>
      </c>
      <c r="B117" s="166" t="str">
        <f>'Ordre de passage'!F17</f>
        <v>Participant 14</v>
      </c>
      <c r="C117" s="186" t="str">
        <f>'Ordre de passage'!G17</f>
        <v>Participant 44</v>
      </c>
      <c r="D117" s="181"/>
      <c r="E117" s="196"/>
      <c r="F117" s="196"/>
      <c r="G117" s="113">
        <f t="shared" si="6"/>
      </c>
      <c r="H117" s="101"/>
      <c r="I117" s="352">
        <f t="shared" si="7"/>
      </c>
      <c r="J117" s="115" t="str">
        <f>IF(G117="DQ",0,IF(G117="","0,00%",IF(G117="DNF","0,00%",LOOKUP(I117,Valeurs!$A$4:$A$43,Valeurs!$C$4:$C$43))))</f>
        <v>0,00%</v>
      </c>
      <c r="K117" s="116">
        <f>IF(G117="DQ","0",IF(G117="","",IF(G117="DNF","0",LOOKUP(I117,Valeurs!$A$4:Valeurs!$A$43,Valeurs!$B$4:Valeurs!$B$43))))</f>
      </c>
    </row>
    <row r="118" spans="1:11" ht="12.75" hidden="1">
      <c r="A118" s="177" t="str">
        <f>'Ordre de passage'!E18</f>
        <v>CLUB 15</v>
      </c>
      <c r="B118" s="166" t="str">
        <f>'Ordre de passage'!F18</f>
        <v>Participant 15</v>
      </c>
      <c r="C118" s="186" t="str">
        <f>'Ordre de passage'!G18</f>
        <v>Participant 45</v>
      </c>
      <c r="D118" s="181"/>
      <c r="E118" s="273"/>
      <c r="F118" s="273"/>
      <c r="G118" s="113">
        <f t="shared" si="6"/>
      </c>
      <c r="H118" s="275"/>
      <c r="I118" s="352">
        <f t="shared" si="7"/>
      </c>
      <c r="J118" s="115" t="str">
        <f>IF(G118="DQ",0,IF(G118="","0,00%",IF(G118="DNF","0,00%",LOOKUP(I118,Valeurs!$A$4:$A$43,Valeurs!$C$4:$C$43))))</f>
        <v>0,00%</v>
      </c>
      <c r="K118" s="116">
        <f>IF(G118="DQ","0",IF(G118="","",IF(G118="DNF","0",LOOKUP(I118,Valeurs!$A$4:Valeurs!$A$43,Valeurs!$B$4:Valeurs!$B$43))))</f>
      </c>
    </row>
    <row r="119" spans="1:11" ht="12.75" hidden="1">
      <c r="A119" s="177" t="str">
        <f>'Ordre de passage'!E19</f>
        <v>CLUB 16</v>
      </c>
      <c r="B119" s="166" t="str">
        <f>'Ordre de passage'!F19</f>
        <v>Participant 16</v>
      </c>
      <c r="C119" s="186" t="str">
        <f>'Ordre de passage'!G19</f>
        <v>Participant 46</v>
      </c>
      <c r="D119" s="181"/>
      <c r="E119" s="273"/>
      <c r="F119" s="273"/>
      <c r="G119" s="113">
        <f t="shared" si="6"/>
      </c>
      <c r="H119" s="275"/>
      <c r="I119" s="352">
        <f t="shared" si="7"/>
      </c>
      <c r="J119" s="115" t="str">
        <f>IF(G119="DQ",0,IF(G119="","0,00%",IF(G119="DNF","0,00%",LOOKUP(I119,Valeurs!$A$4:$A$43,Valeurs!$C$4:$C$43))))</f>
        <v>0,00%</v>
      </c>
      <c r="K119" s="116">
        <f>IF(G119="DQ","0",IF(G119="","",IF(G119="DNF","0",LOOKUP(I119,Valeurs!$A$4:Valeurs!$A$43,Valeurs!$B$4:Valeurs!$B$43))))</f>
      </c>
    </row>
    <row r="120" spans="1:11" ht="12.75" hidden="1">
      <c r="A120" s="270" t="str">
        <f>'Ordre de passage'!E20</f>
        <v>CLUB 17</v>
      </c>
      <c r="B120" s="271" t="str">
        <f>'Ordre de passage'!F20</f>
        <v>Participant 17</v>
      </c>
      <c r="C120" s="272" t="str">
        <f>'Ordre de passage'!G20</f>
        <v>Participant 47</v>
      </c>
      <c r="D120" s="349"/>
      <c r="E120" s="350"/>
      <c r="F120" s="350"/>
      <c r="G120" s="274">
        <f t="shared" si="6"/>
      </c>
      <c r="H120" s="275"/>
      <c r="I120" s="352">
        <f t="shared" si="7"/>
      </c>
      <c r="J120" s="115" t="str">
        <f>IF(G120="DQ",0,IF(G120="","0,00%",IF(G120="DNF","0,00%",LOOKUP(I120,Valeurs!$A$4:$A$43,Valeurs!$C$4:$C$43))))</f>
        <v>0,00%</v>
      </c>
      <c r="K120" s="351">
        <f>IF(G120="DQ","0",IF(G120="","",IF(G120="DNF","0",LOOKUP(I120,Valeurs!$A$4:Valeurs!$A$43,Valeurs!$B$4:Valeurs!$B$43))))</f>
      </c>
    </row>
    <row r="121" spans="1:11" ht="12.75" hidden="1">
      <c r="A121" s="177" t="str">
        <f>'Ordre de passage'!E21</f>
        <v>CLUB 18</v>
      </c>
      <c r="B121" s="166" t="str">
        <f>'Ordre de passage'!F21</f>
        <v>Participant 18</v>
      </c>
      <c r="C121" s="186" t="str">
        <f>'Ordre de passage'!G21</f>
        <v>Participant 48</v>
      </c>
      <c r="D121" s="181"/>
      <c r="E121" s="195"/>
      <c r="F121" s="195"/>
      <c r="G121" s="113">
        <f aca="true" t="shared" si="8" ref="G121:G133">IF(E121="DQ","DQ",IF(E121="DNF","DNF",IF(F121="DNF","DNF",IF(E121="","",IF(F121="DQ","DQ",IF(F121="","",AVERAGE(E121:F121)))))))</f>
      </c>
      <c r="H121" s="101"/>
      <c r="I121" s="352">
        <f t="shared" si="7"/>
      </c>
      <c r="J121" s="115" t="str">
        <f>IF(G121="DQ",0,IF(G121="","0,00%",IF(G121="DNF","0,00%",LOOKUP(I121,Valeurs!$A$4:$A$43,Valeurs!$C$4:$C$43))))</f>
        <v>0,00%</v>
      </c>
      <c r="K121" s="343">
        <f>IF(G121="DQ","0",IF(G121="","",IF(G121="DNF","0",LOOKUP(I121,Valeurs!$A$4:Valeurs!$A$43,Valeurs!$B$4:Valeurs!$B$43))))</f>
      </c>
    </row>
    <row r="122" spans="1:11" ht="12.75" hidden="1">
      <c r="A122" s="177" t="str">
        <f>'Ordre de passage'!E22</f>
        <v>CLUB 19</v>
      </c>
      <c r="B122" s="166" t="str">
        <f>'Ordre de passage'!F22</f>
        <v>Participant 19</v>
      </c>
      <c r="C122" s="186" t="str">
        <f>'Ordre de passage'!G22</f>
        <v>Participant 49</v>
      </c>
      <c r="D122" s="181"/>
      <c r="E122" s="195"/>
      <c r="F122" s="195"/>
      <c r="G122" s="113">
        <f t="shared" si="8"/>
      </c>
      <c r="H122" s="101"/>
      <c r="I122" s="352">
        <f t="shared" si="7"/>
      </c>
      <c r="J122" s="115" t="str">
        <f>IF(G122="DQ",0,IF(G122="","0,00%",IF(G122="DNF","0,00%",LOOKUP(I122,Valeurs!$A$4:$A$43,Valeurs!$C$4:$C$43))))</f>
        <v>0,00%</v>
      </c>
      <c r="K122" s="343">
        <f>IF(G122="DQ","0",IF(G122="","",IF(G122="DNF","0",LOOKUP(I122,Valeurs!$A$4:Valeurs!$A$43,Valeurs!$B$4:Valeurs!$B$43))))</f>
      </c>
    </row>
    <row r="123" spans="1:11" ht="12.75" hidden="1">
      <c r="A123" s="177" t="str">
        <f>'Ordre de passage'!E23</f>
        <v>CLUB 20</v>
      </c>
      <c r="B123" s="166" t="str">
        <f>'Ordre de passage'!F23</f>
        <v>Participant 20</v>
      </c>
      <c r="C123" s="186" t="str">
        <f>'Ordre de passage'!G23</f>
        <v>Participant 50</v>
      </c>
      <c r="D123" s="181"/>
      <c r="E123" s="195"/>
      <c r="F123" s="195"/>
      <c r="G123" s="113">
        <f t="shared" si="8"/>
      </c>
      <c r="H123" s="101"/>
      <c r="I123" s="352">
        <f t="shared" si="7"/>
      </c>
      <c r="J123" s="115" t="str">
        <f>IF(G123="DQ",0,IF(G123="","0,00%",IF(G123="DNF","0,00%",LOOKUP(I123,Valeurs!$A$4:$A$43,Valeurs!$C$4:$C$43))))</f>
        <v>0,00%</v>
      </c>
      <c r="K123" s="343">
        <f>IF(G123="DQ","0",IF(G123="","",IF(G123="DNF","0",LOOKUP(I123,Valeurs!$A$4:Valeurs!$A$43,Valeurs!$B$4:Valeurs!$B$43))))</f>
      </c>
    </row>
    <row r="124" spans="1:11" ht="12.75" hidden="1">
      <c r="A124" s="177" t="str">
        <f>'Ordre de passage'!E24</f>
        <v>CLUB 21</v>
      </c>
      <c r="B124" s="166" t="str">
        <f>'Ordre de passage'!F24</f>
        <v>Participant 21</v>
      </c>
      <c r="C124" s="186" t="str">
        <f>'Ordre de passage'!G24</f>
        <v>Participant 51</v>
      </c>
      <c r="D124" s="181"/>
      <c r="E124" s="195"/>
      <c r="F124" s="195"/>
      <c r="G124" s="113">
        <f t="shared" si="8"/>
      </c>
      <c r="H124" s="101"/>
      <c r="I124" s="352">
        <f t="shared" si="7"/>
      </c>
      <c r="J124" s="115" t="str">
        <f>IF(G124="DQ",0,IF(G124="","0,00%",IF(G124="DNF","0,00%",LOOKUP(I124,Valeurs!$A$4:$A$43,Valeurs!$C$4:$C$43))))</f>
        <v>0,00%</v>
      </c>
      <c r="K124" s="343">
        <f>IF(G124="DQ","0",IF(G124="","",IF(G124="DNF","0",LOOKUP(I124,Valeurs!$A$4:Valeurs!$A$43,Valeurs!$B$4:Valeurs!$B$43))))</f>
      </c>
    </row>
    <row r="125" spans="1:11" ht="12.75" hidden="1">
      <c r="A125" s="177" t="str">
        <f>'Ordre de passage'!E25</f>
        <v>CLUB 22</v>
      </c>
      <c r="B125" s="166" t="str">
        <f>'Ordre de passage'!F25</f>
        <v>Participant 22</v>
      </c>
      <c r="C125" s="186" t="str">
        <f>'Ordre de passage'!G25</f>
        <v>Participant 52</v>
      </c>
      <c r="D125" s="181"/>
      <c r="E125" s="195"/>
      <c r="F125" s="195"/>
      <c r="G125" s="113">
        <f t="shared" si="8"/>
      </c>
      <c r="H125" s="101"/>
      <c r="I125" s="352">
        <f t="shared" si="7"/>
      </c>
      <c r="J125" s="115" t="str">
        <f>IF(G125="DQ",0,IF(G125="","0,00%",IF(G125="DNF","0,00%",LOOKUP(I125,Valeurs!$A$4:$A$43,Valeurs!$C$4:$C$43))))</f>
        <v>0,00%</v>
      </c>
      <c r="K125" s="343">
        <f>IF(G125="DQ","0",IF(G125="","",IF(G125="DNF","0",LOOKUP(I125,Valeurs!$A$4:Valeurs!$A$43,Valeurs!$B$4:Valeurs!$B$43))))</f>
      </c>
    </row>
    <row r="126" spans="1:11" ht="12.75" hidden="1">
      <c r="A126" s="177" t="str">
        <f>'Ordre de passage'!E26</f>
        <v>CLUB 23</v>
      </c>
      <c r="B126" s="166" t="str">
        <f>'Ordre de passage'!F26</f>
        <v>Participant 23</v>
      </c>
      <c r="C126" s="186" t="str">
        <f>'Ordre de passage'!G26</f>
        <v>Participant 53</v>
      </c>
      <c r="D126" s="181"/>
      <c r="E126" s="195"/>
      <c r="F126" s="195"/>
      <c r="G126" s="113">
        <f t="shared" si="8"/>
      </c>
      <c r="H126" s="101"/>
      <c r="I126" s="352">
        <f t="shared" si="7"/>
      </c>
      <c r="J126" s="115" t="str">
        <f>IF(G126="DQ",0,IF(G126="","0,00%",IF(G126="DNF","0,00%",LOOKUP(I126,Valeurs!$A$4:$A$43,Valeurs!$C$4:$C$43))))</f>
        <v>0,00%</v>
      </c>
      <c r="K126" s="343">
        <f>IF(G126="DQ","0",IF(G126="","",IF(G126="DNF","0",LOOKUP(I126,Valeurs!$A$4:Valeurs!$A$43,Valeurs!$B$4:Valeurs!$B$43))))</f>
      </c>
    </row>
    <row r="127" spans="1:11" ht="12.75" hidden="1">
      <c r="A127" s="177" t="str">
        <f>'Ordre de passage'!E27</f>
        <v>CLUB 24</v>
      </c>
      <c r="B127" s="166" t="str">
        <f>'Ordre de passage'!F27</f>
        <v>Participant 24</v>
      </c>
      <c r="C127" s="186" t="str">
        <f>'Ordre de passage'!G27</f>
        <v>Participant 54</v>
      </c>
      <c r="D127" s="181"/>
      <c r="E127" s="195"/>
      <c r="F127" s="195"/>
      <c r="G127" s="113">
        <f t="shared" si="8"/>
      </c>
      <c r="H127" s="101"/>
      <c r="I127" s="352">
        <f t="shared" si="7"/>
      </c>
      <c r="J127" s="115" t="str">
        <f>IF(G127="DQ",0,IF(G127="","0,00%",IF(G127="DNF","0,00%",LOOKUP(I127,Valeurs!$A$4:$A$43,Valeurs!$C$4:$C$43))))</f>
        <v>0,00%</v>
      </c>
      <c r="K127" s="343">
        <f>IF(G127="DQ","0",IF(G127="","",IF(G127="DNF","0",LOOKUP(I127,Valeurs!$A$4:Valeurs!$A$43,Valeurs!$B$4:Valeurs!$B$43))))</f>
      </c>
    </row>
    <row r="128" spans="1:11" ht="12.75" hidden="1">
      <c r="A128" s="177" t="str">
        <f>'Ordre de passage'!E28</f>
        <v>CLUB 25</v>
      </c>
      <c r="B128" s="166" t="str">
        <f>'Ordre de passage'!F28</f>
        <v>Participant 25</v>
      </c>
      <c r="C128" s="186" t="str">
        <f>'Ordre de passage'!G28</f>
        <v>Participant 55</v>
      </c>
      <c r="D128" s="181"/>
      <c r="E128" s="195"/>
      <c r="F128" s="195"/>
      <c r="G128" s="113">
        <f t="shared" si="8"/>
      </c>
      <c r="H128" s="101"/>
      <c r="I128" s="352">
        <f t="shared" si="7"/>
      </c>
      <c r="J128" s="115" t="str">
        <f>IF(G128="DQ",0,IF(G128="","0,00%",IF(G128="DNF","0,00%",LOOKUP(I128,Valeurs!$A$4:$A$43,Valeurs!$C$4:$C$43))))</f>
        <v>0,00%</v>
      </c>
      <c r="K128" s="343">
        <f>IF(G128="DQ","0",IF(G128="","",IF(G128="DNF","0",LOOKUP(I128,Valeurs!$A$4:Valeurs!$A$43,Valeurs!$B$4:Valeurs!$B$43))))</f>
      </c>
    </row>
    <row r="129" spans="1:11" ht="12.75" hidden="1">
      <c r="A129" s="177" t="str">
        <f>'Ordre de passage'!E29</f>
        <v>CLUB 26</v>
      </c>
      <c r="B129" s="166" t="str">
        <f>'Ordre de passage'!F29</f>
        <v>Participant 26</v>
      </c>
      <c r="C129" s="186" t="str">
        <f>'Ordre de passage'!G29</f>
        <v>Participant 56</v>
      </c>
      <c r="D129" s="181"/>
      <c r="E129" s="195"/>
      <c r="F129" s="195"/>
      <c r="G129" s="113">
        <f t="shared" si="8"/>
      </c>
      <c r="H129" s="101"/>
      <c r="I129" s="352">
        <f t="shared" si="7"/>
      </c>
      <c r="J129" s="115" t="str">
        <f>IF(G129="DQ",0,IF(G129="","0,00%",IF(G129="DNF","0,00%",LOOKUP(I129,Valeurs!$A$4:$A$43,Valeurs!$C$4:$C$43))))</f>
        <v>0,00%</v>
      </c>
      <c r="K129" s="343">
        <f>IF(G129="DQ","0",IF(G129="","",IF(G129="DNF","0",LOOKUP(I129,Valeurs!$A$4:Valeurs!$A$43,Valeurs!$B$4:Valeurs!$B$43))))</f>
      </c>
    </row>
    <row r="130" spans="1:11" ht="12.75" hidden="1">
      <c r="A130" s="177" t="str">
        <f>'Ordre de passage'!E30</f>
        <v>CLUB 27</v>
      </c>
      <c r="B130" s="166" t="str">
        <f>'Ordre de passage'!F30</f>
        <v>Participant 27</v>
      </c>
      <c r="C130" s="186" t="str">
        <f>'Ordre de passage'!G30</f>
        <v>Participant 57</v>
      </c>
      <c r="D130" s="181"/>
      <c r="E130" s="195"/>
      <c r="F130" s="195"/>
      <c r="G130" s="113">
        <f t="shared" si="8"/>
      </c>
      <c r="H130" s="101"/>
      <c r="I130" s="352">
        <f t="shared" si="7"/>
      </c>
      <c r="J130" s="115" t="str">
        <f>IF(G130="DQ",0,IF(G130="","0,00%",IF(G130="DNF","0,00%",LOOKUP(I130,Valeurs!$A$4:$A$43,Valeurs!$C$4:$C$43))))</f>
        <v>0,00%</v>
      </c>
      <c r="K130" s="343">
        <f>IF(G130="DQ","0",IF(G130="","",IF(G130="DNF","0",LOOKUP(I130,Valeurs!$A$4:Valeurs!$A$43,Valeurs!$B$4:Valeurs!$B$43))))</f>
      </c>
    </row>
    <row r="131" spans="1:11" ht="12.75" hidden="1">
      <c r="A131" s="177" t="str">
        <f>'Ordre de passage'!E31</f>
        <v>CLUB 28</v>
      </c>
      <c r="B131" s="166" t="str">
        <f>'Ordre de passage'!F31</f>
        <v>Participant 28</v>
      </c>
      <c r="C131" s="186" t="str">
        <f>'Ordre de passage'!G31</f>
        <v>Participant 58</v>
      </c>
      <c r="D131" s="181"/>
      <c r="E131" s="195"/>
      <c r="F131" s="195"/>
      <c r="G131" s="113">
        <f t="shared" si="8"/>
      </c>
      <c r="H131" s="101"/>
      <c r="I131" s="352">
        <f t="shared" si="7"/>
      </c>
      <c r="J131" s="115" t="str">
        <f>IF(G131="DQ",0,IF(G131="","0,00%",IF(G131="DNF","0,00%",LOOKUP(I131,Valeurs!$A$4:$A$43,Valeurs!$C$4:$C$43))))</f>
        <v>0,00%</v>
      </c>
      <c r="K131" s="343">
        <f>IF(G131="DQ","0",IF(G131="","",IF(G131="DNF","0",LOOKUP(I131,Valeurs!$A$4:Valeurs!$A$43,Valeurs!$B$4:Valeurs!$B$43))))</f>
      </c>
    </row>
    <row r="132" spans="1:11" ht="12.75" hidden="1">
      <c r="A132" s="177" t="str">
        <f>'Ordre de passage'!E32</f>
        <v>CLUB 29</v>
      </c>
      <c r="B132" s="166" t="str">
        <f>'Ordre de passage'!F32</f>
        <v>Participant 29</v>
      </c>
      <c r="C132" s="186" t="str">
        <f>'Ordre de passage'!G32</f>
        <v>Participant 59</v>
      </c>
      <c r="D132" s="181"/>
      <c r="E132" s="195"/>
      <c r="F132" s="195"/>
      <c r="G132" s="113">
        <f t="shared" si="8"/>
      </c>
      <c r="H132" s="101"/>
      <c r="I132" s="352">
        <f t="shared" si="7"/>
      </c>
      <c r="J132" s="115" t="str">
        <f>IF(G132="DQ",0,IF(G132="","0,00%",IF(G132="DNF","0,00%",LOOKUP(I132,Valeurs!$A$4:$A$43,Valeurs!$C$4:$C$43))))</f>
        <v>0,00%</v>
      </c>
      <c r="K132" s="343">
        <f>IF(G132="DQ","0",IF(G132="","",IF(G132="DNF","0",LOOKUP(I132,Valeurs!$A$4:Valeurs!$A$43,Valeurs!$B$4:Valeurs!$B$43))))</f>
      </c>
    </row>
    <row r="133" spans="1:11" ht="13.5" hidden="1" thickBot="1">
      <c r="A133" s="178" t="str">
        <f>'Ordre de passage'!E33</f>
        <v>CLUB 30</v>
      </c>
      <c r="B133" s="179" t="str">
        <f>'Ordre de passage'!F33</f>
        <v>Participant 30</v>
      </c>
      <c r="C133" s="187" t="str">
        <f>'Ordre de passage'!G33</f>
        <v>Participant 60</v>
      </c>
      <c r="D133" s="221"/>
      <c r="E133" s="197"/>
      <c r="F133" s="197"/>
      <c r="G133" s="120">
        <f t="shared" si="8"/>
      </c>
      <c r="H133" s="106"/>
      <c r="I133" s="199">
        <f t="shared" si="7"/>
      </c>
      <c r="J133" s="118" t="str">
        <f>IF(G133="DQ",0,IF(G133="","0,00%",IF(G133="DNF","0,00%",LOOKUP(I133,Valeurs!$A$4:$A$43,Valeurs!$C$4:$C$43))))</f>
        <v>0,00%</v>
      </c>
      <c r="K133" s="198">
        <f>IF(G133="DQ","0",IF(G133="","",IF(G133="DNF","0",LOOKUP(I133,Valeurs!$A$4:Valeurs!$A$43,Valeurs!$B$4:Valeurs!$B$43))))</f>
      </c>
    </row>
    <row r="134" ht="13.5" thickBot="1"/>
    <row r="135" spans="1:25" ht="18">
      <c r="A135" s="456" t="s">
        <v>105</v>
      </c>
      <c r="B135" s="457"/>
      <c r="C135" s="457"/>
      <c r="D135" s="457"/>
      <c r="E135" s="457"/>
      <c r="F135" s="457"/>
      <c r="G135" s="457"/>
      <c r="H135" s="457"/>
      <c r="I135" s="457"/>
      <c r="J135" s="457"/>
      <c r="K135" s="457"/>
      <c r="L135" s="457"/>
      <c r="M135" s="457"/>
      <c r="N135" s="457"/>
      <c r="O135" s="457"/>
      <c r="P135" s="457"/>
      <c r="Q135" s="457"/>
      <c r="R135" s="457"/>
      <c r="S135" s="457"/>
      <c r="T135" s="457"/>
      <c r="U135" s="457"/>
      <c r="V135" s="457"/>
      <c r="W135" s="457"/>
      <c r="X135" s="457"/>
      <c r="Y135" s="458"/>
    </row>
    <row r="136" spans="1:25" ht="27" thickBot="1">
      <c r="A136" s="447" t="s">
        <v>57</v>
      </c>
      <c r="B136" s="448"/>
      <c r="C136" s="448"/>
      <c r="D136" s="448"/>
      <c r="E136" s="448"/>
      <c r="F136" s="448"/>
      <c r="G136" s="448"/>
      <c r="H136" s="448"/>
      <c r="I136" s="448"/>
      <c r="J136" s="448"/>
      <c r="K136" s="448"/>
      <c r="L136" s="448"/>
      <c r="M136" s="448"/>
      <c r="N136" s="448"/>
      <c r="O136" s="448"/>
      <c r="P136" s="448"/>
      <c r="Q136" s="448"/>
      <c r="R136" s="448"/>
      <c r="S136" s="448"/>
      <c r="T136" s="448"/>
      <c r="U136" s="448"/>
      <c r="V136" s="448"/>
      <c r="W136" s="448"/>
      <c r="X136" s="448"/>
      <c r="Y136" s="449"/>
    </row>
    <row r="137" spans="1:25" ht="16.5" thickBot="1">
      <c r="A137" s="479" t="s">
        <v>47</v>
      </c>
      <c r="B137" s="481" t="s">
        <v>70</v>
      </c>
      <c r="C137" s="482"/>
      <c r="D137" s="231"/>
      <c r="E137" s="437" t="s">
        <v>9</v>
      </c>
      <c r="F137" s="437" t="s">
        <v>44</v>
      </c>
      <c r="G137" s="437" t="s">
        <v>3</v>
      </c>
      <c r="H137" s="461"/>
      <c r="I137" s="233" t="s">
        <v>1</v>
      </c>
      <c r="J137" s="452" t="s">
        <v>188</v>
      </c>
      <c r="K137" s="452"/>
      <c r="L137" s="452" t="s">
        <v>183</v>
      </c>
      <c r="M137" s="452"/>
      <c r="N137" s="452" t="s">
        <v>196</v>
      </c>
      <c r="O137" s="452"/>
      <c r="P137" s="452" t="s">
        <v>197</v>
      </c>
      <c r="Q137" s="452"/>
      <c r="R137" s="452" t="s">
        <v>198</v>
      </c>
      <c r="S137" s="452"/>
      <c r="T137" s="452" t="s">
        <v>199</v>
      </c>
      <c r="U137" s="452"/>
      <c r="V137" s="452" t="s">
        <v>195</v>
      </c>
      <c r="W137" s="452"/>
      <c r="X137" s="441" t="s">
        <v>14</v>
      </c>
      <c r="Y137" s="441"/>
    </row>
    <row r="138" spans="1:25" ht="13.5" thickBot="1">
      <c r="A138" s="480"/>
      <c r="B138" s="483"/>
      <c r="C138" s="484"/>
      <c r="D138" s="232"/>
      <c r="E138" s="438"/>
      <c r="F138" s="438"/>
      <c r="G138" s="438"/>
      <c r="H138" s="485"/>
      <c r="I138" s="233">
        <f>SUM(J138,L138,N138,P138,X138,R138,T138,V138)</f>
        <v>576.25</v>
      </c>
      <c r="J138" s="205">
        <v>71.75</v>
      </c>
      <c r="K138" s="108" t="s">
        <v>9</v>
      </c>
      <c r="L138" s="205">
        <v>87.5</v>
      </c>
      <c r="M138" s="108" t="s">
        <v>9</v>
      </c>
      <c r="N138" s="205">
        <v>58.5</v>
      </c>
      <c r="O138" s="108" t="s">
        <v>9</v>
      </c>
      <c r="P138" s="205">
        <v>58.5</v>
      </c>
      <c r="Q138" s="108" t="s">
        <v>9</v>
      </c>
      <c r="R138" s="205">
        <v>69</v>
      </c>
      <c r="S138" s="108" t="s">
        <v>9</v>
      </c>
      <c r="T138" s="205">
        <v>69</v>
      </c>
      <c r="U138" s="108" t="s">
        <v>9</v>
      </c>
      <c r="V138" s="205">
        <v>66</v>
      </c>
      <c r="W138" s="108" t="s">
        <v>9</v>
      </c>
      <c r="X138" s="205">
        <v>96</v>
      </c>
      <c r="Y138" s="108" t="s">
        <v>9</v>
      </c>
    </row>
    <row r="139" spans="1:25" ht="12.75">
      <c r="A139" s="282" t="str">
        <f>'Ordre de passage'!E4</f>
        <v>Narval</v>
      </c>
      <c r="B139" s="283" t="str">
        <f>'Ordre de passage'!F4</f>
        <v>Jasmine Nadeau</v>
      </c>
      <c r="C139" s="284" t="str">
        <f>'Ordre de passage'!G4</f>
        <v>Danielle Gagnon</v>
      </c>
      <c r="D139" s="112"/>
      <c r="E139" s="175">
        <f>IF(I139="","",RANK(I139,$I$139:$I$168))</f>
        <v>2</v>
      </c>
      <c r="F139" s="132">
        <f>IF(I139="","",LOOKUP(E139,Valeurs!$D$4:Valeurs!$D$43,Valeurs!$E$4:Valeurs!$E$43))</f>
        <v>18</v>
      </c>
      <c r="G139" s="133">
        <f>IF(E139="","0,00%",LOOKUP(E139,Valeurs!$D$4:$D$43,Valeurs!$F$4:$F$43))</f>
        <v>0.18000000000000002</v>
      </c>
      <c r="H139" s="225"/>
      <c r="I139" s="256">
        <f>IF(J139="","",SUM(J139,L139,N139,P139,X139,R139,T139,V139,))</f>
        <v>425</v>
      </c>
      <c r="J139" s="206">
        <v>52.5</v>
      </c>
      <c r="K139" s="171">
        <f>IF(J139="","",RANK(J139,$J$139:$J$168))</f>
        <v>5</v>
      </c>
      <c r="L139" s="206">
        <v>59.5</v>
      </c>
      <c r="M139" s="171">
        <f>IF(L139="","",RANK(L139,$L$139:$L$168))</f>
        <v>2</v>
      </c>
      <c r="N139" s="206">
        <v>45</v>
      </c>
      <c r="O139" s="171">
        <f>IF(N139="","",RANK(N139,$N$139:$N$168))</f>
        <v>2</v>
      </c>
      <c r="P139" s="206">
        <v>51</v>
      </c>
      <c r="Q139" s="171">
        <f>IF(P139="","",RANK(P139,$P$139:$P$168))</f>
        <v>6</v>
      </c>
      <c r="R139" s="206">
        <v>34.5</v>
      </c>
      <c r="S139" s="171">
        <f>IF(R139="","",RANK(R139,$R$139:$R$168))</f>
        <v>5</v>
      </c>
      <c r="T139" s="206">
        <v>46.5</v>
      </c>
      <c r="U139" s="171">
        <f>IF(T139="","",RANK(T139,$T$139:$T$168))</f>
        <v>2</v>
      </c>
      <c r="V139" s="206">
        <v>48</v>
      </c>
      <c r="W139" s="171">
        <f>IF(V139="","",RANK(V139,$V$139:$V$168))</f>
        <v>1</v>
      </c>
      <c r="X139" s="209">
        <v>88</v>
      </c>
      <c r="Y139" s="171">
        <f>IF(X139="","",RANK(X139,$X$139:$X$168))</f>
        <v>2</v>
      </c>
    </row>
    <row r="140" spans="1:25" ht="12.75">
      <c r="A140" s="285" t="str">
        <f>'Ordre de passage'!E5</f>
        <v>Narval</v>
      </c>
      <c r="B140" s="286" t="str">
        <f>'Ordre de passage'!F5</f>
        <v>Julia Tremblay</v>
      </c>
      <c r="C140" s="287" t="str">
        <f>'Ordre de passage'!G5</f>
        <v>Jade Morel</v>
      </c>
      <c r="D140" s="112"/>
      <c r="E140" s="175">
        <f aca="true" t="shared" si="9" ref="E140:E168">IF(I140="","",RANK(I140,$I$139:$I$168))</f>
        <v>5</v>
      </c>
      <c r="F140" s="132">
        <f>IF(I140="","",LOOKUP(E140,Valeurs!$D$4:Valeurs!$D$43,Valeurs!$E$4:Valeurs!$E$43))</f>
        <v>13</v>
      </c>
      <c r="G140" s="133">
        <f>IF(E140="","0,00%",LOOKUP(E140,Valeurs!$D$4:$D$43,Valeurs!$F$4:$F$43))</f>
        <v>0.13</v>
      </c>
      <c r="H140" s="225"/>
      <c r="I140" s="373">
        <f aca="true" t="shared" si="10" ref="I140:I149">IF(J140="","",SUM(J140,L140,N140,P140,X140,R140,T140,V140,))</f>
        <v>369</v>
      </c>
      <c r="J140" s="207">
        <v>61.25</v>
      </c>
      <c r="K140" s="172">
        <f aca="true" t="shared" si="11" ref="K140:K168">IF(J140="","",RANK(J140,$J$139:$J$168))</f>
        <v>2</v>
      </c>
      <c r="L140" s="207">
        <v>40.25</v>
      </c>
      <c r="M140" s="172">
        <f aca="true" t="shared" si="12" ref="M140:M168">IF(L140="","",RANK(L140,$L$139:$L$168))</f>
        <v>9</v>
      </c>
      <c r="N140" s="207">
        <v>40.5</v>
      </c>
      <c r="O140" s="172">
        <f aca="true" t="shared" si="13" ref="O140:O168">IF(N140="","",RANK(N140,$N$139:$N$168))</f>
        <v>4</v>
      </c>
      <c r="P140" s="207">
        <v>49.5</v>
      </c>
      <c r="Q140" s="172">
        <f aca="true" t="shared" si="14" ref="Q140:Q168">IF(P140="","",RANK(P140,$P$139:$P$168))</f>
        <v>8</v>
      </c>
      <c r="R140" s="207">
        <v>0</v>
      </c>
      <c r="S140" s="172">
        <f aca="true" t="shared" si="15" ref="S140:S168">IF(R140="","",RANK(R140,$R$139:$R$168))</f>
        <v>6</v>
      </c>
      <c r="T140" s="207">
        <v>40.5</v>
      </c>
      <c r="U140" s="172">
        <f aca="true" t="shared" si="16" ref="U140:U168">IF(T140="","",RANK(T140,$T$139:$T$168))</f>
        <v>7</v>
      </c>
      <c r="V140" s="207">
        <v>45</v>
      </c>
      <c r="W140" s="172">
        <f aca="true" t="shared" si="17" ref="W140:W168">IF(V140="","",RANK(V140,$V$139:$V$168))</f>
        <v>5</v>
      </c>
      <c r="X140" s="210">
        <v>92</v>
      </c>
      <c r="Y140" s="172">
        <f aca="true" t="shared" si="18" ref="Y140:Y168">IF(X140="","",RANK(X140,$X$139:$X$168))</f>
        <v>1</v>
      </c>
    </row>
    <row r="141" spans="1:25" ht="12.75">
      <c r="A141" s="285" t="str">
        <f>'Ordre de passage'!E6</f>
        <v>Dam'eauclès</v>
      </c>
      <c r="B141" s="286" t="str">
        <f>'Ordre de passage'!F6</f>
        <v>Manuelle Charbonneau</v>
      </c>
      <c r="C141" s="287" t="str">
        <f>'Ordre de passage'!G6</f>
        <v>Koralie Yergeau</v>
      </c>
      <c r="D141" s="112"/>
      <c r="E141" s="175">
        <f t="shared" si="9"/>
        <v>1</v>
      </c>
      <c r="F141" s="132">
        <f>IF(I141="","",LOOKUP(E141,Valeurs!$D$4:Valeurs!$D$43,Valeurs!$E$4:Valeurs!$E$43))</f>
        <v>20</v>
      </c>
      <c r="G141" s="133">
        <f>IF(E141="","0,00%",LOOKUP(E141,Valeurs!$D$4:$D$43,Valeurs!$F$4:$F$43))</f>
        <v>0.2</v>
      </c>
      <c r="H141" s="225"/>
      <c r="I141" s="373">
        <f t="shared" si="10"/>
        <v>442.25</v>
      </c>
      <c r="J141" s="207">
        <v>57.75</v>
      </c>
      <c r="K141" s="172">
        <f t="shared" si="11"/>
        <v>3</v>
      </c>
      <c r="L141" s="207">
        <v>63</v>
      </c>
      <c r="M141" s="172">
        <f t="shared" si="12"/>
        <v>1</v>
      </c>
      <c r="N141" s="207">
        <v>46.5</v>
      </c>
      <c r="O141" s="172">
        <f t="shared" si="13"/>
        <v>1</v>
      </c>
      <c r="P141" s="207">
        <v>54</v>
      </c>
      <c r="Q141" s="172">
        <f t="shared" si="14"/>
        <v>3</v>
      </c>
      <c r="R141" s="207">
        <v>42</v>
      </c>
      <c r="S141" s="172">
        <f t="shared" si="15"/>
        <v>3</v>
      </c>
      <c r="T141" s="207">
        <v>54</v>
      </c>
      <c r="U141" s="172">
        <f t="shared" si="16"/>
        <v>1</v>
      </c>
      <c r="V141" s="207">
        <v>45</v>
      </c>
      <c r="W141" s="172">
        <f t="shared" si="17"/>
        <v>5</v>
      </c>
      <c r="X141" s="210">
        <v>80</v>
      </c>
      <c r="Y141" s="172">
        <f t="shared" si="18"/>
        <v>3</v>
      </c>
    </row>
    <row r="142" spans="1:25" ht="12.75">
      <c r="A142" s="285" t="str">
        <f>'Ordre de passage'!E7</f>
        <v>Narval</v>
      </c>
      <c r="B142" s="286" t="str">
        <f>'Ordre de passage'!F7</f>
        <v>Jeanne Beaulieu-Lavoie</v>
      </c>
      <c r="C142" s="287" t="str">
        <f>'Ordre de passage'!G7</f>
        <v>William Deschênes</v>
      </c>
      <c r="D142" s="112"/>
      <c r="E142" s="175">
        <f t="shared" si="9"/>
        <v>10</v>
      </c>
      <c r="F142" s="132">
        <f>IF(I142="","",LOOKUP(E142,Valeurs!$D$4:Valeurs!$D$43,Valeurs!$E$4:Valeurs!$E$43))</f>
        <v>7</v>
      </c>
      <c r="G142" s="133">
        <f>IF(E142="","0,00%",LOOKUP(E142,Valeurs!$D$4:$D$43,Valeurs!$F$4:$F$43))</f>
        <v>0.06999999999999999</v>
      </c>
      <c r="H142" s="225"/>
      <c r="I142" s="373">
        <f t="shared" si="10"/>
        <v>275.75</v>
      </c>
      <c r="J142" s="207">
        <v>8.75</v>
      </c>
      <c r="K142" s="172">
        <f t="shared" si="11"/>
        <v>9</v>
      </c>
      <c r="L142" s="207">
        <v>35</v>
      </c>
      <c r="M142" s="172">
        <f t="shared" si="12"/>
        <v>11</v>
      </c>
      <c r="N142" s="207">
        <v>39</v>
      </c>
      <c r="O142" s="172">
        <f t="shared" si="13"/>
        <v>6</v>
      </c>
      <c r="P142" s="207">
        <v>51</v>
      </c>
      <c r="Q142" s="172">
        <f t="shared" si="14"/>
        <v>6</v>
      </c>
      <c r="R142" s="207">
        <v>0</v>
      </c>
      <c r="S142" s="172">
        <f t="shared" si="15"/>
        <v>6</v>
      </c>
      <c r="T142" s="207">
        <v>40.5</v>
      </c>
      <c r="U142" s="172">
        <f t="shared" si="16"/>
        <v>7</v>
      </c>
      <c r="V142" s="207">
        <v>46.5</v>
      </c>
      <c r="W142" s="172">
        <f t="shared" si="17"/>
        <v>2</v>
      </c>
      <c r="X142" s="210">
        <v>55</v>
      </c>
      <c r="Y142" s="172">
        <f t="shared" si="18"/>
        <v>11</v>
      </c>
    </row>
    <row r="143" spans="1:25" ht="12.75">
      <c r="A143" s="285" t="str">
        <f>'Ordre de passage'!E8</f>
        <v>SSSL/CAEM</v>
      </c>
      <c r="B143" s="286" t="str">
        <f>'Ordre de passage'!F8</f>
        <v>Alexane Blain</v>
      </c>
      <c r="C143" s="287" t="str">
        <f>'Ordre de passage'!G8</f>
        <v>Audrey Desroches</v>
      </c>
      <c r="D143" s="112"/>
      <c r="E143" s="175">
        <f t="shared" si="9"/>
        <v>6</v>
      </c>
      <c r="F143" s="132">
        <f>IF(I143="","",LOOKUP(E143,Valeurs!$D$4:Valeurs!$D$43,Valeurs!$E$4:Valeurs!$E$43))</f>
        <v>12</v>
      </c>
      <c r="G143" s="133">
        <f>IF(E143="","0,00%",LOOKUP(E143,Valeurs!$D$4:$D$43,Valeurs!$F$4:$F$43))</f>
        <v>0.12</v>
      </c>
      <c r="H143" s="225"/>
      <c r="I143" s="373">
        <f t="shared" si="10"/>
        <v>368</v>
      </c>
      <c r="J143" s="207">
        <v>54.25</v>
      </c>
      <c r="K143" s="172">
        <f t="shared" si="11"/>
        <v>4</v>
      </c>
      <c r="L143" s="207">
        <v>57.75</v>
      </c>
      <c r="M143" s="172">
        <f t="shared" si="12"/>
        <v>4</v>
      </c>
      <c r="N143" s="207">
        <v>34.5</v>
      </c>
      <c r="O143" s="172">
        <f t="shared" si="13"/>
        <v>7</v>
      </c>
      <c r="P143" s="207">
        <v>52.5</v>
      </c>
      <c r="Q143" s="172">
        <f t="shared" si="14"/>
        <v>5</v>
      </c>
      <c r="R143" s="207">
        <v>0</v>
      </c>
      <c r="S143" s="172">
        <f t="shared" si="15"/>
        <v>6</v>
      </c>
      <c r="T143" s="207">
        <v>46.5</v>
      </c>
      <c r="U143" s="172">
        <f t="shared" si="16"/>
        <v>2</v>
      </c>
      <c r="V143" s="207">
        <v>46.5</v>
      </c>
      <c r="W143" s="172">
        <f t="shared" si="17"/>
        <v>2</v>
      </c>
      <c r="X143" s="210">
        <v>76</v>
      </c>
      <c r="Y143" s="172">
        <f t="shared" si="18"/>
        <v>7</v>
      </c>
    </row>
    <row r="144" spans="1:25" ht="12.75">
      <c r="A144" s="285" t="str">
        <f>'Ordre de passage'!E9</f>
        <v>CSRN</v>
      </c>
      <c r="B144" s="286" t="str">
        <f>'Ordre de passage'!F9</f>
        <v>Raphaëlle Tétrault</v>
      </c>
      <c r="C144" s="287" t="str">
        <f>'Ordre de passage'!G9</f>
        <v>Ariane Evenat Dauphinais</v>
      </c>
      <c r="D144" s="112"/>
      <c r="E144" s="175">
        <f t="shared" si="9"/>
        <v>11</v>
      </c>
      <c r="F144" s="132">
        <f>IF(I144="","",LOOKUP(E144,Valeurs!$D$4:Valeurs!$D$43,Valeurs!$E$4:Valeurs!$E$43))</f>
        <v>6</v>
      </c>
      <c r="G144" s="133">
        <f>IF(E144="","0,00%",LOOKUP(E144,Valeurs!$D$4:$D$43,Valeurs!$F$4:$F$43))</f>
        <v>0.06</v>
      </c>
      <c r="H144" s="225"/>
      <c r="I144" s="373">
        <f t="shared" si="10"/>
        <v>269.25</v>
      </c>
      <c r="J144" s="207">
        <v>8.75</v>
      </c>
      <c r="K144" s="172">
        <f t="shared" si="11"/>
        <v>9</v>
      </c>
      <c r="L144" s="207">
        <v>59.5</v>
      </c>
      <c r="M144" s="172">
        <f t="shared" si="12"/>
        <v>2</v>
      </c>
      <c r="N144" s="207">
        <v>7.5</v>
      </c>
      <c r="O144" s="172">
        <f t="shared" si="13"/>
        <v>10</v>
      </c>
      <c r="P144" s="207">
        <v>57</v>
      </c>
      <c r="Q144" s="172">
        <f t="shared" si="14"/>
        <v>1</v>
      </c>
      <c r="R144" s="207">
        <v>0</v>
      </c>
      <c r="S144" s="172">
        <f t="shared" si="15"/>
        <v>6</v>
      </c>
      <c r="T144" s="207">
        <v>25.5</v>
      </c>
      <c r="U144" s="172">
        <f t="shared" si="16"/>
        <v>11</v>
      </c>
      <c r="V144" s="207">
        <v>42</v>
      </c>
      <c r="W144" s="172">
        <f t="shared" si="17"/>
        <v>8</v>
      </c>
      <c r="X144" s="210">
        <v>69</v>
      </c>
      <c r="Y144" s="172">
        <f t="shared" si="18"/>
        <v>10</v>
      </c>
    </row>
    <row r="145" spans="1:25" ht="12.75">
      <c r="A145" s="285" t="str">
        <f>'Ordre de passage'!E10</f>
        <v>CSRN</v>
      </c>
      <c r="B145" s="286" t="str">
        <f>'Ordre de passage'!F10</f>
        <v>Laurence Ringuette</v>
      </c>
      <c r="C145" s="287" t="str">
        <f>'Ordre de passage'!G10</f>
        <v>Madiha Habchi</v>
      </c>
      <c r="D145" s="112"/>
      <c r="E145" s="175">
        <f t="shared" si="9"/>
        <v>9</v>
      </c>
      <c r="F145" s="132">
        <f>IF(I145="","",LOOKUP(E145,Valeurs!$D$4:Valeurs!$D$43,Valeurs!$E$4:Valeurs!$E$43))</f>
        <v>8</v>
      </c>
      <c r="G145" s="133">
        <f>IF(E145="","0,00%",LOOKUP(E145,Valeurs!$D$4:$D$43,Valeurs!$F$4:$F$43))</f>
        <v>0.08000000000000002</v>
      </c>
      <c r="H145" s="225"/>
      <c r="I145" s="373">
        <f t="shared" si="10"/>
        <v>313.25</v>
      </c>
      <c r="J145" s="207">
        <v>8.75</v>
      </c>
      <c r="K145" s="172">
        <f t="shared" si="11"/>
        <v>9</v>
      </c>
      <c r="L145" s="207">
        <v>38.5</v>
      </c>
      <c r="M145" s="172">
        <f t="shared" si="12"/>
        <v>10</v>
      </c>
      <c r="N145" s="207">
        <v>7.5</v>
      </c>
      <c r="O145" s="172">
        <f t="shared" si="13"/>
        <v>10</v>
      </c>
      <c r="P145" s="207">
        <v>57</v>
      </c>
      <c r="Q145" s="172">
        <f t="shared" si="14"/>
        <v>1</v>
      </c>
      <c r="R145" s="207">
        <v>43.5</v>
      </c>
      <c r="S145" s="172">
        <f t="shared" si="15"/>
        <v>2</v>
      </c>
      <c r="T145" s="207">
        <v>45</v>
      </c>
      <c r="U145" s="172">
        <f t="shared" si="16"/>
        <v>4</v>
      </c>
      <c r="V145" s="207">
        <v>36</v>
      </c>
      <c r="W145" s="172">
        <f t="shared" si="17"/>
        <v>11</v>
      </c>
      <c r="X145" s="210">
        <v>77</v>
      </c>
      <c r="Y145" s="172">
        <f t="shared" si="18"/>
        <v>6</v>
      </c>
    </row>
    <row r="146" spans="1:25" ht="12.75">
      <c r="A146" s="285" t="str">
        <f>'Ordre de passage'!E11</f>
        <v>CSRN</v>
      </c>
      <c r="B146" s="286" t="str">
        <f>'Ordre de passage'!F11</f>
        <v>William Laurence</v>
      </c>
      <c r="C146" s="287" t="str">
        <f>'Ordre de passage'!G11</f>
        <v>Ismaël Chakir</v>
      </c>
      <c r="D146" s="112"/>
      <c r="E146" s="175">
        <f t="shared" si="9"/>
        <v>4</v>
      </c>
      <c r="F146" s="132">
        <f>IF(I146="","",LOOKUP(E146,Valeurs!$D$4:Valeurs!$D$43,Valeurs!$E$4:Valeurs!$E$43))</f>
        <v>14</v>
      </c>
      <c r="G146" s="133">
        <f>IF(E146="","0,00%",LOOKUP(E146,Valeurs!$D$4:$D$43,Valeurs!$F$4:$F$43))</f>
        <v>0.13999999999999999</v>
      </c>
      <c r="H146" s="225"/>
      <c r="I146" s="373">
        <f t="shared" si="10"/>
        <v>381.5</v>
      </c>
      <c r="J146" s="207">
        <v>63</v>
      </c>
      <c r="K146" s="172">
        <f t="shared" si="11"/>
        <v>1</v>
      </c>
      <c r="L146" s="207">
        <v>42</v>
      </c>
      <c r="M146" s="172">
        <f t="shared" si="12"/>
        <v>8</v>
      </c>
      <c r="N146" s="207">
        <v>24</v>
      </c>
      <c r="O146" s="172">
        <f t="shared" si="13"/>
        <v>9</v>
      </c>
      <c r="P146" s="207">
        <v>48</v>
      </c>
      <c r="Q146" s="172">
        <f t="shared" si="14"/>
        <v>10</v>
      </c>
      <c r="R146" s="207">
        <v>39</v>
      </c>
      <c r="S146" s="172">
        <f t="shared" si="15"/>
        <v>4</v>
      </c>
      <c r="T146" s="207">
        <v>42</v>
      </c>
      <c r="U146" s="172">
        <f t="shared" si="16"/>
        <v>6</v>
      </c>
      <c r="V146" s="207">
        <v>43.5</v>
      </c>
      <c r="W146" s="172">
        <f t="shared" si="17"/>
        <v>7</v>
      </c>
      <c r="X146" s="210">
        <v>80</v>
      </c>
      <c r="Y146" s="172">
        <f t="shared" si="18"/>
        <v>3</v>
      </c>
    </row>
    <row r="147" spans="1:25" ht="12.75">
      <c r="A147" s="285" t="str">
        <f>'Ordre de passage'!E12</f>
        <v>Narval</v>
      </c>
      <c r="B147" s="286" t="str">
        <f>'Ordre de passage'!F12</f>
        <v>Jessica Gaudreault-Godin</v>
      </c>
      <c r="C147" s="287" t="str">
        <f>'Ordre de passage'!G12</f>
        <v>Cloé Thériault</v>
      </c>
      <c r="D147" s="112"/>
      <c r="E147" s="175">
        <f t="shared" si="9"/>
        <v>8</v>
      </c>
      <c r="F147" s="132">
        <f>IF(I147="","",LOOKUP(E147,Valeurs!$D$4:Valeurs!$D$43,Valeurs!$E$4:Valeurs!$E$43))</f>
        <v>10</v>
      </c>
      <c r="G147" s="133">
        <f>IF(E147="","0,00%",LOOKUP(E147,Valeurs!$D$4:$D$43,Valeurs!$F$4:$F$43))</f>
        <v>0.1</v>
      </c>
      <c r="H147" s="225"/>
      <c r="I147" s="373">
        <f t="shared" si="10"/>
        <v>339.75</v>
      </c>
      <c r="J147" s="207">
        <v>50.75</v>
      </c>
      <c r="K147" s="172">
        <f t="shared" si="11"/>
        <v>6</v>
      </c>
      <c r="L147" s="207">
        <v>56</v>
      </c>
      <c r="M147" s="172">
        <f t="shared" si="12"/>
        <v>5</v>
      </c>
      <c r="N147" s="207">
        <v>33</v>
      </c>
      <c r="O147" s="172">
        <f t="shared" si="13"/>
        <v>8</v>
      </c>
      <c r="P147" s="207">
        <v>48</v>
      </c>
      <c r="Q147" s="172">
        <f t="shared" si="14"/>
        <v>10</v>
      </c>
      <c r="R147" s="207">
        <v>0</v>
      </c>
      <c r="S147" s="172">
        <f t="shared" si="15"/>
        <v>6</v>
      </c>
      <c r="T147" s="207">
        <v>34.5</v>
      </c>
      <c r="U147" s="172">
        <f t="shared" si="16"/>
        <v>9</v>
      </c>
      <c r="V147" s="207">
        <v>37.5</v>
      </c>
      <c r="W147" s="172">
        <f t="shared" si="17"/>
        <v>10</v>
      </c>
      <c r="X147" s="210">
        <v>80</v>
      </c>
      <c r="Y147" s="172">
        <f t="shared" si="18"/>
        <v>3</v>
      </c>
    </row>
    <row r="148" spans="1:25" ht="12.75">
      <c r="A148" s="285" t="str">
        <f>'Ordre de passage'!E13</f>
        <v>Narval</v>
      </c>
      <c r="B148" s="286" t="str">
        <f>'Ordre de passage'!F13</f>
        <v>Laurence Bisson</v>
      </c>
      <c r="C148" s="287" t="str">
        <f>'Ordre de passage'!G13</f>
        <v>Lorianne Maltais</v>
      </c>
      <c r="D148" s="112"/>
      <c r="E148" s="175">
        <f t="shared" si="9"/>
        <v>7</v>
      </c>
      <c r="F148" s="132">
        <f>IF(I148="","",LOOKUP(E148,Valeurs!$D$4:Valeurs!$D$43,Valeurs!$E$4:Valeurs!$E$43))</f>
        <v>11</v>
      </c>
      <c r="G148" s="133">
        <f>IF(E148="","0,00%",LOOKUP(E148,Valeurs!$D$4:$D$43,Valeurs!$F$4:$F$43))</f>
        <v>0.11000000000000001</v>
      </c>
      <c r="H148" s="225"/>
      <c r="I148" s="373">
        <f t="shared" si="10"/>
        <v>345.75</v>
      </c>
      <c r="J148" s="207">
        <v>49</v>
      </c>
      <c r="K148" s="172">
        <f t="shared" si="11"/>
        <v>8</v>
      </c>
      <c r="L148" s="207">
        <v>50.75</v>
      </c>
      <c r="M148" s="172">
        <f t="shared" si="12"/>
        <v>7</v>
      </c>
      <c r="N148" s="207">
        <v>40.5</v>
      </c>
      <c r="O148" s="172">
        <f t="shared" si="13"/>
        <v>4</v>
      </c>
      <c r="P148" s="207">
        <v>49.5</v>
      </c>
      <c r="Q148" s="172">
        <f t="shared" si="14"/>
        <v>8</v>
      </c>
      <c r="R148" s="207">
        <v>0</v>
      </c>
      <c r="S148" s="172">
        <f t="shared" si="15"/>
        <v>6</v>
      </c>
      <c r="T148" s="207">
        <v>45</v>
      </c>
      <c r="U148" s="172">
        <f t="shared" si="16"/>
        <v>4</v>
      </c>
      <c r="V148" s="207">
        <v>39</v>
      </c>
      <c r="W148" s="172">
        <f t="shared" si="17"/>
        <v>9</v>
      </c>
      <c r="X148" s="210">
        <v>72</v>
      </c>
      <c r="Y148" s="172">
        <f t="shared" si="18"/>
        <v>9</v>
      </c>
    </row>
    <row r="149" spans="1:25" ht="13.5" thickBot="1">
      <c r="A149" s="285" t="str">
        <f>'Ordre de passage'!E14</f>
        <v>CSRAD</v>
      </c>
      <c r="B149" s="286" t="str">
        <f>'Ordre de passage'!F14</f>
        <v>Audrey-Ève Bélanger</v>
      </c>
      <c r="C149" s="287" t="str">
        <f>'Ordre de passage'!G14</f>
        <v>Maude Belval</v>
      </c>
      <c r="D149" s="112"/>
      <c r="E149" s="175">
        <f t="shared" si="9"/>
        <v>3</v>
      </c>
      <c r="F149" s="132">
        <f>IF(I149="","",LOOKUP(E149,Valeurs!$D$4:Valeurs!$D$43,Valeurs!$E$4:Valeurs!$E$43))</f>
        <v>16</v>
      </c>
      <c r="G149" s="133">
        <f>IF(E149="","0,00%",LOOKUP(E149,Valeurs!$D$4:$D$43,Valeurs!$F$4:$F$43))</f>
        <v>0.16000000000000003</v>
      </c>
      <c r="H149" s="225"/>
      <c r="I149" s="554">
        <f t="shared" si="10"/>
        <v>406</v>
      </c>
      <c r="J149" s="207">
        <v>50.75</v>
      </c>
      <c r="K149" s="172">
        <f t="shared" si="11"/>
        <v>6</v>
      </c>
      <c r="L149" s="207">
        <v>54.25</v>
      </c>
      <c r="M149" s="172">
        <f t="shared" si="12"/>
        <v>6</v>
      </c>
      <c r="N149" s="207">
        <v>43.5</v>
      </c>
      <c r="O149" s="172">
        <f t="shared" si="13"/>
        <v>3</v>
      </c>
      <c r="P149" s="207">
        <v>54</v>
      </c>
      <c r="Q149" s="172">
        <f t="shared" si="14"/>
        <v>3</v>
      </c>
      <c r="R149" s="207">
        <v>48</v>
      </c>
      <c r="S149" s="172">
        <f t="shared" si="15"/>
        <v>1</v>
      </c>
      <c r="T149" s="207">
        <v>33</v>
      </c>
      <c r="U149" s="172">
        <f t="shared" si="16"/>
        <v>10</v>
      </c>
      <c r="V149" s="207">
        <v>46.5</v>
      </c>
      <c r="W149" s="172">
        <f t="shared" si="17"/>
        <v>2</v>
      </c>
      <c r="X149" s="210">
        <v>76</v>
      </c>
      <c r="Y149" s="172">
        <f t="shared" si="18"/>
        <v>7</v>
      </c>
    </row>
    <row r="150" spans="1:29" ht="12.75" hidden="1">
      <c r="A150" s="285" t="str">
        <f>'Ordre de passage'!E15</f>
        <v>CLUB 12</v>
      </c>
      <c r="B150" s="286" t="str">
        <f>'Ordre de passage'!F15</f>
        <v>Participant 12</v>
      </c>
      <c r="C150" s="287" t="str">
        <f>'Ordre de passage'!G15</f>
        <v>Participant 42</v>
      </c>
      <c r="D150" s="112"/>
      <c r="E150" s="175">
        <f t="shared" si="9"/>
      </c>
      <c r="F150" s="132">
        <f>IF(I150="","",LOOKUP(E150,Valeurs!$D$4:Valeurs!$D$43,Valeurs!$E$4:Valeurs!$E$43))</f>
      </c>
      <c r="G150" s="133" t="str">
        <f>IF(E150="","0,00%",LOOKUP(E150,Valeurs!$D$4:$D$43,Valeurs!$F$4:$F$43))</f>
        <v>0,00%</v>
      </c>
      <c r="H150" s="225"/>
      <c r="I150" s="373">
        <f>IF(J150="","",SUM(J150,L150,N150,P150,Z150,AB150,R150,T150,V150,X150))</f>
      </c>
      <c r="J150" s="207"/>
      <c r="K150" s="172">
        <f t="shared" si="11"/>
      </c>
      <c r="L150" s="207"/>
      <c r="M150" s="172">
        <f t="shared" si="12"/>
      </c>
      <c r="N150" s="207"/>
      <c r="O150" s="172">
        <f t="shared" si="13"/>
      </c>
      <c r="P150" s="207"/>
      <c r="Q150" s="172">
        <f t="shared" si="14"/>
      </c>
      <c r="R150" s="207"/>
      <c r="S150" s="172">
        <f t="shared" si="15"/>
      </c>
      <c r="T150" s="207"/>
      <c r="U150" s="172">
        <f t="shared" si="16"/>
      </c>
      <c r="V150" s="207"/>
      <c r="W150" s="172">
        <f t="shared" si="17"/>
      </c>
      <c r="X150" s="207"/>
      <c r="Y150" s="172">
        <f t="shared" si="18"/>
      </c>
      <c r="Z150" s="207"/>
      <c r="AA150" s="172">
        <f>IF(Z150="","",RANK(Z150,$Z$150:$Z$168))</f>
      </c>
      <c r="AB150" s="210"/>
      <c r="AC150" s="172">
        <f aca="true" t="shared" si="19" ref="AC150:AC168">IF(AB150="","",RANK(AB150,$AB$139:$AB$168))</f>
      </c>
    </row>
    <row r="151" spans="1:29" ht="12.75" hidden="1">
      <c r="A151" s="285" t="str">
        <f>'Ordre de passage'!E16</f>
        <v>CLUB 13</v>
      </c>
      <c r="B151" s="286" t="str">
        <f>'Ordre de passage'!F16</f>
        <v>Participant 13</v>
      </c>
      <c r="C151" s="287" t="str">
        <f>'Ordre de passage'!G16</f>
        <v>Participant 43</v>
      </c>
      <c r="D151" s="112"/>
      <c r="E151" s="175">
        <f t="shared" si="9"/>
      </c>
      <c r="F151" s="132">
        <f>IF(I151="","",LOOKUP(E151,Valeurs!$D$4:Valeurs!$D$43,Valeurs!$E$4:Valeurs!$E$43))</f>
      </c>
      <c r="G151" s="133" t="str">
        <f>IF(E151="","0,00%",LOOKUP(E151,Valeurs!$D$4:$D$43,Valeurs!$F$4:$F$43))</f>
        <v>0,00%</v>
      </c>
      <c r="H151" s="225"/>
      <c r="I151" s="373">
        <f>IF(J151="","",SUM(J151,L151,N151,P151,Z151,AB151,R151,T151,V151,X151))</f>
      </c>
      <c r="J151" s="207"/>
      <c r="K151" s="172">
        <f t="shared" si="11"/>
      </c>
      <c r="L151" s="207"/>
      <c r="M151" s="172">
        <f t="shared" si="12"/>
      </c>
      <c r="N151" s="207"/>
      <c r="O151" s="172">
        <f t="shared" si="13"/>
      </c>
      <c r="P151" s="207"/>
      <c r="Q151" s="172">
        <f t="shared" si="14"/>
      </c>
      <c r="R151" s="207"/>
      <c r="S151" s="172">
        <f t="shared" si="15"/>
      </c>
      <c r="T151" s="207"/>
      <c r="U151" s="172">
        <f t="shared" si="16"/>
      </c>
      <c r="V151" s="207"/>
      <c r="W151" s="172">
        <f t="shared" si="17"/>
      </c>
      <c r="X151" s="207"/>
      <c r="Y151" s="172">
        <f t="shared" si="18"/>
      </c>
      <c r="Z151" s="207"/>
      <c r="AA151" s="172">
        <f>IF(Z151="","",RANK(Z151,$Z$150:$Z$168))</f>
      </c>
      <c r="AB151" s="210"/>
      <c r="AC151" s="172">
        <f t="shared" si="19"/>
      </c>
    </row>
    <row r="152" spans="1:29" ht="12.75" hidden="1">
      <c r="A152" s="285" t="str">
        <f>'Ordre de passage'!E17</f>
        <v>CLUB 14</v>
      </c>
      <c r="B152" s="286" t="str">
        <f>'Ordre de passage'!F17</f>
        <v>Participant 14</v>
      </c>
      <c r="C152" s="287" t="str">
        <f>'Ordre de passage'!G17</f>
        <v>Participant 44</v>
      </c>
      <c r="D152" s="112"/>
      <c r="E152" s="175">
        <f t="shared" si="9"/>
      </c>
      <c r="F152" s="132">
        <f>IF(I152="","",LOOKUP(E152,Valeurs!$D$4:Valeurs!$D$43,Valeurs!$E$4:Valeurs!$E$43))</f>
      </c>
      <c r="G152" s="133" t="str">
        <f>IF(E152="","0,00%",LOOKUP(E152,Valeurs!$D$4:$D$43,Valeurs!$F$4:$F$43))</f>
        <v>0,00%</v>
      </c>
      <c r="H152" s="225"/>
      <c r="I152" s="373">
        <f>IF(J152="","",SUM(J152,L152,N152,P152,Z152,AB152,R152,T152,V152,X152))</f>
      </c>
      <c r="J152" s="207"/>
      <c r="K152" s="172">
        <f t="shared" si="11"/>
      </c>
      <c r="L152" s="207"/>
      <c r="M152" s="172">
        <f t="shared" si="12"/>
      </c>
      <c r="N152" s="207"/>
      <c r="O152" s="172">
        <f t="shared" si="13"/>
      </c>
      <c r="P152" s="207"/>
      <c r="Q152" s="172">
        <f t="shared" si="14"/>
      </c>
      <c r="R152" s="207"/>
      <c r="S152" s="172">
        <f t="shared" si="15"/>
      </c>
      <c r="T152" s="207"/>
      <c r="U152" s="172">
        <f t="shared" si="16"/>
      </c>
      <c r="V152" s="207"/>
      <c r="W152" s="172">
        <f t="shared" si="17"/>
      </c>
      <c r="X152" s="207"/>
      <c r="Y152" s="172">
        <f t="shared" si="18"/>
      </c>
      <c r="Z152" s="207"/>
      <c r="AA152" s="172">
        <f>IF(Z152="","",RANK(Z152,$Z$150:$Z$168))</f>
      </c>
      <c r="AB152" s="210"/>
      <c r="AC152" s="172">
        <f t="shared" si="19"/>
      </c>
    </row>
    <row r="153" spans="1:29" ht="12.75" hidden="1">
      <c r="A153" s="285" t="str">
        <f>'Ordre de passage'!E18</f>
        <v>CLUB 15</v>
      </c>
      <c r="B153" s="286" t="str">
        <f>'Ordre de passage'!F18</f>
        <v>Participant 15</v>
      </c>
      <c r="C153" s="287" t="str">
        <f>'Ordre de passage'!G18</f>
        <v>Participant 45</v>
      </c>
      <c r="D153" s="112"/>
      <c r="E153" s="175">
        <f t="shared" si="9"/>
      </c>
      <c r="F153" s="132">
        <f>IF(I153="","",LOOKUP(E153,Valeurs!$D$4:Valeurs!$D$43,Valeurs!$E$4:Valeurs!$E$43))</f>
      </c>
      <c r="G153" s="133" t="str">
        <f>IF(E153="","0,00%",LOOKUP(E153,Valeurs!$D$4:$D$43,Valeurs!$F$4:$F$43))</f>
        <v>0,00%</v>
      </c>
      <c r="H153" s="225"/>
      <c r="I153" s="373">
        <f>IF(J153="","",SUM(J153,L153,N153,P153,Z153,AB153,R153,T153,V153,X153))</f>
      </c>
      <c r="J153" s="207"/>
      <c r="K153" s="172">
        <f t="shared" si="11"/>
      </c>
      <c r="L153" s="207"/>
      <c r="M153" s="172">
        <f t="shared" si="12"/>
      </c>
      <c r="N153" s="207"/>
      <c r="O153" s="172">
        <f t="shared" si="13"/>
      </c>
      <c r="P153" s="207"/>
      <c r="Q153" s="172">
        <f t="shared" si="14"/>
      </c>
      <c r="R153" s="207"/>
      <c r="S153" s="172">
        <f t="shared" si="15"/>
      </c>
      <c r="T153" s="207"/>
      <c r="U153" s="172">
        <f t="shared" si="16"/>
      </c>
      <c r="V153" s="207"/>
      <c r="W153" s="172">
        <f t="shared" si="17"/>
      </c>
      <c r="X153" s="207"/>
      <c r="Y153" s="172">
        <f t="shared" si="18"/>
      </c>
      <c r="Z153" s="207"/>
      <c r="AA153" s="172">
        <f>IF(Z153="","",RANK(Z153,$Z$150:$Z$168))</f>
      </c>
      <c r="AB153" s="210"/>
      <c r="AC153" s="172">
        <f t="shared" si="19"/>
      </c>
    </row>
    <row r="154" spans="1:29" ht="12.75" hidden="1">
      <c r="A154" s="285" t="str">
        <f>'Ordre de passage'!E19</f>
        <v>CLUB 16</v>
      </c>
      <c r="B154" s="286" t="str">
        <f>'Ordre de passage'!F19</f>
        <v>Participant 16</v>
      </c>
      <c r="C154" s="287" t="str">
        <f>'Ordre de passage'!G19</f>
        <v>Participant 46</v>
      </c>
      <c r="D154" s="112"/>
      <c r="E154" s="175">
        <f t="shared" si="9"/>
      </c>
      <c r="F154" s="132">
        <f>IF(I154="","",LOOKUP(E154,Valeurs!$D$4:Valeurs!$D$43,Valeurs!$E$4:Valeurs!$E$43))</f>
      </c>
      <c r="G154" s="133" t="str">
        <f>IF(E154="","0,00%",LOOKUP(E154,Valeurs!$D$4:$D$43,Valeurs!$F$4:$F$43))</f>
        <v>0,00%</v>
      </c>
      <c r="H154" s="225"/>
      <c r="I154" s="373">
        <f>IF(J154="","",SUM(J154,L154,N154,P154,Z154,AB154,R154,T154,V154,X154))</f>
      </c>
      <c r="J154" s="207"/>
      <c r="K154" s="172">
        <f t="shared" si="11"/>
      </c>
      <c r="L154" s="207"/>
      <c r="M154" s="172">
        <f t="shared" si="12"/>
      </c>
      <c r="N154" s="207"/>
      <c r="O154" s="172">
        <f t="shared" si="13"/>
      </c>
      <c r="P154" s="207"/>
      <c r="Q154" s="172">
        <f t="shared" si="14"/>
      </c>
      <c r="R154" s="207"/>
      <c r="S154" s="172">
        <f t="shared" si="15"/>
      </c>
      <c r="T154" s="207"/>
      <c r="U154" s="172">
        <f t="shared" si="16"/>
      </c>
      <c r="V154" s="207"/>
      <c r="W154" s="172">
        <f t="shared" si="17"/>
      </c>
      <c r="X154" s="207"/>
      <c r="Y154" s="172">
        <f t="shared" si="18"/>
      </c>
      <c r="Z154" s="207"/>
      <c r="AA154" s="172">
        <f>IF(Z154="","",RANK(Z154,$Z$150:$Z$168))</f>
      </c>
      <c r="AB154" s="210"/>
      <c r="AC154" s="172">
        <f t="shared" si="19"/>
      </c>
    </row>
    <row r="155" spans="1:29" ht="12.75" hidden="1">
      <c r="A155" s="353" t="str">
        <f>'Ordre de passage'!E20</f>
        <v>CLUB 17</v>
      </c>
      <c r="B155" s="354" t="str">
        <f>'Ordre de passage'!F20</f>
        <v>Participant 17</v>
      </c>
      <c r="C155" s="355" t="str">
        <f>'Ordre de passage'!G20</f>
        <v>Participant 47</v>
      </c>
      <c r="D155" s="280"/>
      <c r="E155" s="175">
        <f t="shared" si="9"/>
      </c>
      <c r="F155" s="356">
        <f>IF(I155="","",LOOKUP(E155,Valeurs!$D$4:Valeurs!$D$43,Valeurs!$E$4:Valeurs!$E$43))</f>
      </c>
      <c r="G155" s="357" t="str">
        <f>IF(E155="","0,00%",LOOKUP(E155,Valeurs!$D$4:$D$43,Valeurs!$F$4:$F$43))</f>
        <v>0,00%</v>
      </c>
      <c r="H155" s="226"/>
      <c r="I155" s="377">
        <f>IF(J155="","",SUM(J155,L155,N155,P155,Z155,AB155,R155,T155,V155,X155))</f>
      </c>
      <c r="J155" s="214"/>
      <c r="K155" s="172">
        <f t="shared" si="11"/>
      </c>
      <c r="L155" s="214"/>
      <c r="M155" s="172">
        <f t="shared" si="12"/>
      </c>
      <c r="N155" s="214"/>
      <c r="O155" s="172">
        <f t="shared" si="13"/>
      </c>
      <c r="P155" s="214"/>
      <c r="Q155" s="172">
        <f t="shared" si="14"/>
      </c>
      <c r="R155" s="214"/>
      <c r="S155" s="172">
        <f t="shared" si="15"/>
      </c>
      <c r="T155" s="214"/>
      <c r="U155" s="172">
        <f t="shared" si="16"/>
      </c>
      <c r="V155" s="214"/>
      <c r="W155" s="172">
        <f t="shared" si="17"/>
      </c>
      <c r="X155" s="214"/>
      <c r="Y155" s="172">
        <f t="shared" si="18"/>
      </c>
      <c r="Z155" s="214"/>
      <c r="AA155" s="172">
        <f>IF(Z155="","",RANK(Z155,$Z$150:$Z$168))</f>
      </c>
      <c r="AB155" s="358"/>
      <c r="AC155" s="172">
        <f t="shared" si="19"/>
      </c>
    </row>
    <row r="156" spans="1:29" ht="12.75" hidden="1">
      <c r="A156" s="285" t="str">
        <f>'Ordre de passage'!E21</f>
        <v>CLUB 18</v>
      </c>
      <c r="B156" s="286" t="str">
        <f>'Ordre de passage'!F21</f>
        <v>Participant 18</v>
      </c>
      <c r="C156" s="287" t="str">
        <f>'Ordre de passage'!G21</f>
        <v>Participant 48</v>
      </c>
      <c r="D156" s="110"/>
      <c r="E156" s="175">
        <f t="shared" si="9"/>
      </c>
      <c r="F156" s="359">
        <f>IF(I156="","",LOOKUP(E156,Valeurs!$D$4:Valeurs!$D$43,Valeurs!$E$4:Valeurs!$E$43))</f>
      </c>
      <c r="G156" s="360" t="str">
        <f>IF(E156="","0,00%",LOOKUP(E156,Valeurs!$D$4:$D$43,Valeurs!$F$4:$F$43))</f>
        <v>0,00%</v>
      </c>
      <c r="H156" s="227"/>
      <c r="I156" s="257">
        <f>IF(J156="","",SUM(J156,L156,N156,P156,Z156,AB156,R156,T156,V156,X156))</f>
      </c>
      <c r="J156" s="207"/>
      <c r="K156" s="172">
        <f t="shared" si="11"/>
      </c>
      <c r="L156" s="207"/>
      <c r="M156" s="172">
        <f t="shared" si="12"/>
      </c>
      <c r="N156" s="207"/>
      <c r="O156" s="172">
        <f t="shared" si="13"/>
      </c>
      <c r="P156" s="207"/>
      <c r="Q156" s="172">
        <f t="shared" si="14"/>
      </c>
      <c r="R156" s="207"/>
      <c r="S156" s="172">
        <f t="shared" si="15"/>
      </c>
      <c r="T156" s="207"/>
      <c r="U156" s="172">
        <f t="shared" si="16"/>
      </c>
      <c r="V156" s="207"/>
      <c r="W156" s="172">
        <f t="shared" si="17"/>
      </c>
      <c r="X156" s="207"/>
      <c r="Y156" s="172">
        <f t="shared" si="18"/>
      </c>
      <c r="Z156" s="207"/>
      <c r="AA156" s="172">
        <f>IF(Z156="","",RANK(Z156,$Z$150:$Z$168))</f>
      </c>
      <c r="AB156" s="210"/>
      <c r="AC156" s="172">
        <f t="shared" si="19"/>
      </c>
    </row>
    <row r="157" spans="1:29" ht="12.75" hidden="1">
      <c r="A157" s="285" t="str">
        <f>'Ordre de passage'!E22</f>
        <v>CLUB 19</v>
      </c>
      <c r="B157" s="286" t="str">
        <f>'Ordre de passage'!F22</f>
        <v>Participant 19</v>
      </c>
      <c r="C157" s="287" t="str">
        <f>'Ordre de passage'!G22</f>
        <v>Participant 49</v>
      </c>
      <c r="D157" s="110"/>
      <c r="E157" s="175">
        <f t="shared" si="9"/>
      </c>
      <c r="F157" s="359">
        <f>IF(I157="","",LOOKUP(E157,Valeurs!$D$4:Valeurs!$D$43,Valeurs!$E$4:Valeurs!$E$43))</f>
      </c>
      <c r="G157" s="360" t="str">
        <f>IF(E157="","0,00%",LOOKUP(E157,Valeurs!$D$4:$D$43,Valeurs!$F$4:$F$43))</f>
        <v>0,00%</v>
      </c>
      <c r="H157" s="227"/>
      <c r="I157" s="257">
        <f>IF(J157="","",SUM(J157,L157,N157,P157,Z157,AB157,R157,T157,V157,X157))</f>
      </c>
      <c r="J157" s="207"/>
      <c r="K157" s="172">
        <f t="shared" si="11"/>
      </c>
      <c r="L157" s="207"/>
      <c r="M157" s="172">
        <f t="shared" si="12"/>
      </c>
      <c r="N157" s="207"/>
      <c r="O157" s="172">
        <f t="shared" si="13"/>
      </c>
      <c r="P157" s="207"/>
      <c r="Q157" s="172">
        <f t="shared" si="14"/>
      </c>
      <c r="R157" s="207"/>
      <c r="S157" s="172">
        <f t="shared" si="15"/>
      </c>
      <c r="T157" s="207"/>
      <c r="U157" s="172">
        <f t="shared" si="16"/>
      </c>
      <c r="V157" s="207"/>
      <c r="W157" s="172">
        <f t="shared" si="17"/>
      </c>
      <c r="X157" s="207"/>
      <c r="Y157" s="172">
        <f t="shared" si="18"/>
      </c>
      <c r="Z157" s="207"/>
      <c r="AA157" s="172">
        <f>IF(Z157="","",RANK(Z157,$Z$150:$Z$168))</f>
      </c>
      <c r="AB157" s="210"/>
      <c r="AC157" s="172">
        <f t="shared" si="19"/>
      </c>
    </row>
    <row r="158" spans="1:29" ht="12.75" hidden="1">
      <c r="A158" s="285" t="str">
        <f>'Ordre de passage'!E23</f>
        <v>CLUB 20</v>
      </c>
      <c r="B158" s="286" t="str">
        <f>'Ordre de passage'!F23</f>
        <v>Participant 20</v>
      </c>
      <c r="C158" s="287" t="str">
        <f>'Ordre de passage'!G23</f>
        <v>Participant 50</v>
      </c>
      <c r="D158" s="110"/>
      <c r="E158" s="175">
        <f t="shared" si="9"/>
      </c>
      <c r="F158" s="359">
        <f>IF(I158="","",LOOKUP(E158,Valeurs!$D$4:Valeurs!$D$43,Valeurs!$E$4:Valeurs!$E$43))</f>
      </c>
      <c r="G158" s="360" t="str">
        <f>IF(E158="","0,00%",LOOKUP(E158,Valeurs!$D$4:$D$43,Valeurs!$F$4:$F$43))</f>
        <v>0,00%</v>
      </c>
      <c r="H158" s="227"/>
      <c r="I158" s="257">
        <f>IF(J158="","",SUM(J158,L158,N158,P158,Z158,AB158,R158,T158,V158,X158))</f>
      </c>
      <c r="J158" s="374"/>
      <c r="K158" s="172">
        <f t="shared" si="11"/>
      </c>
      <c r="L158" s="207"/>
      <c r="M158" s="172">
        <f t="shared" si="12"/>
      </c>
      <c r="N158" s="207"/>
      <c r="O158" s="172">
        <f t="shared" si="13"/>
      </c>
      <c r="P158" s="207"/>
      <c r="Q158" s="172">
        <f t="shared" si="14"/>
      </c>
      <c r="R158" s="207"/>
      <c r="S158" s="172">
        <f t="shared" si="15"/>
      </c>
      <c r="T158" s="207"/>
      <c r="U158" s="172">
        <f t="shared" si="16"/>
      </c>
      <c r="V158" s="207"/>
      <c r="W158" s="172">
        <f t="shared" si="17"/>
      </c>
      <c r="X158" s="207"/>
      <c r="Y158" s="172">
        <f t="shared" si="18"/>
      </c>
      <c r="Z158" s="207"/>
      <c r="AA158" s="172">
        <f>IF(Z158="","",RANK(Z158,$Z$150:$Z$168))</f>
      </c>
      <c r="AB158" s="210"/>
      <c r="AC158" s="172">
        <f t="shared" si="19"/>
      </c>
    </row>
    <row r="159" spans="1:29" ht="12.75" hidden="1">
      <c r="A159" s="285" t="str">
        <f>'Ordre de passage'!E24</f>
        <v>CLUB 21</v>
      </c>
      <c r="B159" s="286" t="str">
        <f>'Ordre de passage'!F24</f>
        <v>Participant 21</v>
      </c>
      <c r="C159" s="287" t="str">
        <f>'Ordre de passage'!G24</f>
        <v>Participant 51</v>
      </c>
      <c r="D159" s="110"/>
      <c r="E159" s="175">
        <f t="shared" si="9"/>
      </c>
      <c r="F159" s="359">
        <f>IF(I159="","",LOOKUP(E159,Valeurs!$D$4:Valeurs!$D$43,Valeurs!$E$4:Valeurs!$E$43))</f>
      </c>
      <c r="G159" s="360" t="str">
        <f>IF(E159="","0,00%",LOOKUP(E159,Valeurs!$D$4:$D$43,Valeurs!$F$4:$F$43))</f>
        <v>0,00%</v>
      </c>
      <c r="H159" s="227"/>
      <c r="I159" s="257">
        <f>IF(J159="","",SUM(J159,L159,N159,P159,Z159,AB159,R159,T159,V159,X159))</f>
      </c>
      <c r="J159" s="207"/>
      <c r="K159" s="172">
        <f t="shared" si="11"/>
      </c>
      <c r="L159" s="207"/>
      <c r="M159" s="172">
        <f t="shared" si="12"/>
      </c>
      <c r="N159" s="207"/>
      <c r="O159" s="172">
        <f t="shared" si="13"/>
      </c>
      <c r="P159" s="207"/>
      <c r="Q159" s="172">
        <f t="shared" si="14"/>
      </c>
      <c r="R159" s="207"/>
      <c r="S159" s="172">
        <f t="shared" si="15"/>
      </c>
      <c r="T159" s="207"/>
      <c r="U159" s="172">
        <f t="shared" si="16"/>
      </c>
      <c r="V159" s="207"/>
      <c r="W159" s="172">
        <f t="shared" si="17"/>
      </c>
      <c r="X159" s="207"/>
      <c r="Y159" s="172">
        <f t="shared" si="18"/>
      </c>
      <c r="Z159" s="207"/>
      <c r="AA159" s="172">
        <f>IF(Z159="","",RANK(Z159,$Z$150:$Z$168))</f>
      </c>
      <c r="AB159" s="210"/>
      <c r="AC159" s="172">
        <f t="shared" si="19"/>
      </c>
    </row>
    <row r="160" spans="1:29" ht="12.75" hidden="1">
      <c r="A160" s="285" t="str">
        <f>'Ordre de passage'!E25</f>
        <v>CLUB 22</v>
      </c>
      <c r="B160" s="286" t="str">
        <f>'Ordre de passage'!F25</f>
        <v>Participant 22</v>
      </c>
      <c r="C160" s="287" t="str">
        <f>'Ordre de passage'!G25</f>
        <v>Participant 52</v>
      </c>
      <c r="D160" s="110"/>
      <c r="E160" s="175">
        <f t="shared" si="9"/>
      </c>
      <c r="F160" s="359">
        <f>IF(I160="","",LOOKUP(E160,Valeurs!$D$4:Valeurs!$D$43,Valeurs!$E$4:Valeurs!$E$43))</f>
      </c>
      <c r="G160" s="360" t="str">
        <f>IF(E160="","0,00%",LOOKUP(E160,Valeurs!$D$4:$D$43,Valeurs!$F$4:$F$43))</f>
        <v>0,00%</v>
      </c>
      <c r="H160" s="227"/>
      <c r="I160" s="257">
        <f>IF(J160="","",SUM(J160,L160,N160,P160,Z160,AB160,R160,T160,V160,X160))</f>
      </c>
      <c r="J160" s="207"/>
      <c r="K160" s="172">
        <f t="shared" si="11"/>
      </c>
      <c r="L160" s="207"/>
      <c r="M160" s="172">
        <f t="shared" si="12"/>
      </c>
      <c r="N160" s="207"/>
      <c r="O160" s="172">
        <f t="shared" si="13"/>
      </c>
      <c r="P160" s="207"/>
      <c r="Q160" s="172">
        <f t="shared" si="14"/>
      </c>
      <c r="R160" s="207"/>
      <c r="S160" s="172">
        <f t="shared" si="15"/>
      </c>
      <c r="T160" s="207"/>
      <c r="U160" s="172">
        <f t="shared" si="16"/>
      </c>
      <c r="V160" s="207"/>
      <c r="W160" s="172">
        <f t="shared" si="17"/>
      </c>
      <c r="X160" s="207"/>
      <c r="Y160" s="172">
        <f t="shared" si="18"/>
      </c>
      <c r="Z160" s="207"/>
      <c r="AA160" s="172">
        <f>IF(Z160="","",RANK(Z160,$Z$150:$Z$168))</f>
      </c>
      <c r="AB160" s="210"/>
      <c r="AC160" s="172">
        <f t="shared" si="19"/>
      </c>
    </row>
    <row r="161" spans="1:29" ht="12.75" hidden="1">
      <c r="A161" s="285" t="str">
        <f>'Ordre de passage'!E26</f>
        <v>CLUB 23</v>
      </c>
      <c r="B161" s="286" t="str">
        <f>'Ordre de passage'!F26</f>
        <v>Participant 23</v>
      </c>
      <c r="C161" s="287" t="str">
        <f>'Ordre de passage'!G26</f>
        <v>Participant 53</v>
      </c>
      <c r="D161" s="110"/>
      <c r="E161" s="175">
        <f t="shared" si="9"/>
      </c>
      <c r="F161" s="359">
        <f>IF(I161="","",LOOKUP(E161,Valeurs!$D$4:Valeurs!$D$43,Valeurs!$E$4:Valeurs!$E$43))</f>
      </c>
      <c r="G161" s="360" t="str">
        <f>IF(E161="","0,00%",LOOKUP(E161,Valeurs!$D$4:$D$43,Valeurs!$F$4:$F$43))</f>
        <v>0,00%</v>
      </c>
      <c r="H161" s="227"/>
      <c r="I161" s="257">
        <f>IF(J161="","",SUM(J161,L161,N161,P161,Z161,AB161,R161,T161,V161,X161))</f>
      </c>
      <c r="J161" s="207"/>
      <c r="K161" s="172">
        <f t="shared" si="11"/>
      </c>
      <c r="L161" s="207"/>
      <c r="M161" s="172">
        <f t="shared" si="12"/>
      </c>
      <c r="N161" s="207"/>
      <c r="O161" s="172">
        <f t="shared" si="13"/>
      </c>
      <c r="P161" s="207"/>
      <c r="Q161" s="172">
        <f t="shared" si="14"/>
      </c>
      <c r="R161" s="207"/>
      <c r="S161" s="172">
        <f t="shared" si="15"/>
      </c>
      <c r="T161" s="207"/>
      <c r="U161" s="172">
        <f t="shared" si="16"/>
      </c>
      <c r="V161" s="207"/>
      <c r="W161" s="172">
        <f t="shared" si="17"/>
      </c>
      <c r="X161" s="207"/>
      <c r="Y161" s="172">
        <f t="shared" si="18"/>
      </c>
      <c r="Z161" s="207"/>
      <c r="AA161" s="172">
        <f>IF(Z161="","",RANK(Z161,$Z$150:$Z$168))</f>
      </c>
      <c r="AB161" s="210"/>
      <c r="AC161" s="172">
        <f t="shared" si="19"/>
      </c>
    </row>
    <row r="162" spans="1:29" ht="12.75" hidden="1">
      <c r="A162" s="285" t="str">
        <f>'Ordre de passage'!E27</f>
        <v>CLUB 24</v>
      </c>
      <c r="B162" s="286" t="str">
        <f>'Ordre de passage'!F27</f>
        <v>Participant 24</v>
      </c>
      <c r="C162" s="287" t="str">
        <f>'Ordre de passage'!G27</f>
        <v>Participant 54</v>
      </c>
      <c r="D162" s="110"/>
      <c r="E162" s="175">
        <f t="shared" si="9"/>
      </c>
      <c r="F162" s="359">
        <f>IF(I162="","",LOOKUP(E162,Valeurs!$D$4:Valeurs!$D$43,Valeurs!$E$4:Valeurs!$E$43))</f>
      </c>
      <c r="G162" s="360" t="str">
        <f>IF(E162="","0,00%",LOOKUP(E162,Valeurs!$D$4:$D$43,Valeurs!$F$4:$F$43))</f>
        <v>0,00%</v>
      </c>
      <c r="H162" s="227"/>
      <c r="I162" s="257">
        <f>IF(J162="","",SUM(J162,L162,N162,P162,Z162,AB162,R162,T162,V162,X162))</f>
      </c>
      <c r="J162" s="207"/>
      <c r="K162" s="172">
        <f t="shared" si="11"/>
      </c>
      <c r="L162" s="207"/>
      <c r="M162" s="172">
        <f t="shared" si="12"/>
      </c>
      <c r="N162" s="207"/>
      <c r="O162" s="172">
        <f t="shared" si="13"/>
      </c>
      <c r="P162" s="207"/>
      <c r="Q162" s="172">
        <f t="shared" si="14"/>
      </c>
      <c r="R162" s="207"/>
      <c r="S162" s="172">
        <f t="shared" si="15"/>
      </c>
      <c r="T162" s="207"/>
      <c r="U162" s="172">
        <f t="shared" si="16"/>
      </c>
      <c r="V162" s="207"/>
      <c r="W162" s="172">
        <f t="shared" si="17"/>
      </c>
      <c r="X162" s="207"/>
      <c r="Y162" s="172">
        <f t="shared" si="18"/>
      </c>
      <c r="Z162" s="207"/>
      <c r="AA162" s="172">
        <f>IF(Z162="","",RANK(Z162,$Z$150:$Z$168))</f>
      </c>
      <c r="AB162" s="210"/>
      <c r="AC162" s="172">
        <f t="shared" si="19"/>
      </c>
    </row>
    <row r="163" spans="1:29" ht="12.75" hidden="1">
      <c r="A163" s="285" t="str">
        <f>'Ordre de passage'!E28</f>
        <v>CLUB 25</v>
      </c>
      <c r="B163" s="286" t="str">
        <f>'Ordre de passage'!F28</f>
        <v>Participant 25</v>
      </c>
      <c r="C163" s="287" t="str">
        <f>'Ordre de passage'!G28</f>
        <v>Participant 55</v>
      </c>
      <c r="D163" s="110"/>
      <c r="E163" s="175">
        <f t="shared" si="9"/>
      </c>
      <c r="F163" s="359">
        <f>IF(I163="","",LOOKUP(E163,Valeurs!$D$4:Valeurs!$D$43,Valeurs!$E$4:Valeurs!$E$43))</f>
      </c>
      <c r="G163" s="360" t="str">
        <f>IF(E163="","0,00%",LOOKUP(E163,Valeurs!$D$4:$D$43,Valeurs!$F$4:$F$43))</f>
        <v>0,00%</v>
      </c>
      <c r="H163" s="227"/>
      <c r="I163" s="257">
        <f>IF(J163="","",SUM(J163,L163,N163,P163,Z163,AB163,R163,T163,V163,X163))</f>
      </c>
      <c r="J163" s="207"/>
      <c r="K163" s="172">
        <f t="shared" si="11"/>
      </c>
      <c r="L163" s="207"/>
      <c r="M163" s="172">
        <f t="shared" si="12"/>
      </c>
      <c r="N163" s="207"/>
      <c r="O163" s="172">
        <f t="shared" si="13"/>
      </c>
      <c r="P163" s="207"/>
      <c r="Q163" s="172">
        <f t="shared" si="14"/>
      </c>
      <c r="R163" s="207"/>
      <c r="S163" s="172">
        <f t="shared" si="15"/>
      </c>
      <c r="T163" s="207"/>
      <c r="U163" s="172">
        <f t="shared" si="16"/>
      </c>
      <c r="V163" s="207"/>
      <c r="W163" s="172">
        <f t="shared" si="17"/>
      </c>
      <c r="X163" s="207"/>
      <c r="Y163" s="172">
        <f t="shared" si="18"/>
      </c>
      <c r="Z163" s="207"/>
      <c r="AA163" s="172">
        <f>IF(Z163="","",RANK(Z163,$Z$150:$Z$168))</f>
      </c>
      <c r="AB163" s="210"/>
      <c r="AC163" s="172">
        <f t="shared" si="19"/>
      </c>
    </row>
    <row r="164" spans="1:29" ht="12.75" hidden="1">
      <c r="A164" s="285" t="str">
        <f>'Ordre de passage'!E29</f>
        <v>CLUB 26</v>
      </c>
      <c r="B164" s="286" t="str">
        <f>'Ordre de passage'!F29</f>
        <v>Participant 26</v>
      </c>
      <c r="C164" s="287" t="str">
        <f>'Ordre de passage'!G29</f>
        <v>Participant 56</v>
      </c>
      <c r="D164" s="110"/>
      <c r="E164" s="175">
        <f t="shared" si="9"/>
      </c>
      <c r="F164" s="359">
        <f>IF(I164="","",LOOKUP(E164,Valeurs!$D$4:Valeurs!$D$43,Valeurs!$E$4:Valeurs!$E$43))</f>
      </c>
      <c r="G164" s="360" t="str">
        <f>IF(E164="","0,00%",LOOKUP(E164,Valeurs!$D$4:$D$43,Valeurs!$F$4:$F$43))</f>
        <v>0,00%</v>
      </c>
      <c r="H164" s="227"/>
      <c r="I164" s="257">
        <f>IF(J164="","",SUM(J164,L164,N164,P164,Z164,AB164,R164,T164,V164,X164))</f>
      </c>
      <c r="J164" s="207"/>
      <c r="K164" s="172">
        <f t="shared" si="11"/>
      </c>
      <c r="L164" s="207"/>
      <c r="M164" s="172">
        <f t="shared" si="12"/>
      </c>
      <c r="N164" s="207"/>
      <c r="O164" s="172">
        <f t="shared" si="13"/>
      </c>
      <c r="P164" s="207"/>
      <c r="Q164" s="172">
        <f t="shared" si="14"/>
      </c>
      <c r="R164" s="207"/>
      <c r="S164" s="172">
        <f t="shared" si="15"/>
      </c>
      <c r="T164" s="207"/>
      <c r="U164" s="172">
        <f t="shared" si="16"/>
      </c>
      <c r="V164" s="207"/>
      <c r="W164" s="172">
        <f t="shared" si="17"/>
      </c>
      <c r="X164" s="207"/>
      <c r="Y164" s="172">
        <f t="shared" si="18"/>
      </c>
      <c r="Z164" s="207"/>
      <c r="AA164" s="172">
        <f>IF(Z164="","",RANK(Z164,$Z$150:$Z$168))</f>
      </c>
      <c r="AB164" s="210"/>
      <c r="AC164" s="172">
        <f t="shared" si="19"/>
      </c>
    </row>
    <row r="165" spans="1:29" ht="12.75" hidden="1">
      <c r="A165" s="285" t="str">
        <f>'Ordre de passage'!E30</f>
        <v>CLUB 27</v>
      </c>
      <c r="B165" s="286" t="str">
        <f>'Ordre de passage'!F30</f>
        <v>Participant 27</v>
      </c>
      <c r="C165" s="287" t="str">
        <f>'Ordre de passage'!G30</f>
        <v>Participant 57</v>
      </c>
      <c r="D165" s="110"/>
      <c r="E165" s="175">
        <f t="shared" si="9"/>
      </c>
      <c r="F165" s="359">
        <f>IF(I165="","",LOOKUP(E165,Valeurs!$D$4:Valeurs!$D$43,Valeurs!$E$4:Valeurs!$E$43))</f>
      </c>
      <c r="G165" s="360" t="str">
        <f>IF(E165="","0,00%",LOOKUP(E165,Valeurs!$D$4:$D$43,Valeurs!$F$4:$F$43))</f>
        <v>0,00%</v>
      </c>
      <c r="H165" s="227"/>
      <c r="I165" s="257">
        <f>IF(J165="","",SUM(J165,L165,N165,P165,Z165,AB165,R165,T165,V165,X165))</f>
      </c>
      <c r="J165" s="207"/>
      <c r="K165" s="172">
        <f t="shared" si="11"/>
      </c>
      <c r="L165" s="207"/>
      <c r="M165" s="172">
        <f t="shared" si="12"/>
      </c>
      <c r="N165" s="207"/>
      <c r="O165" s="172">
        <f t="shared" si="13"/>
      </c>
      <c r="P165" s="207"/>
      <c r="Q165" s="172">
        <f t="shared" si="14"/>
      </c>
      <c r="R165" s="207"/>
      <c r="S165" s="172">
        <f t="shared" si="15"/>
      </c>
      <c r="T165" s="207"/>
      <c r="U165" s="172">
        <f t="shared" si="16"/>
      </c>
      <c r="V165" s="207"/>
      <c r="W165" s="172">
        <f t="shared" si="17"/>
      </c>
      <c r="X165" s="207"/>
      <c r="Y165" s="172">
        <f t="shared" si="18"/>
      </c>
      <c r="Z165" s="207"/>
      <c r="AA165" s="172">
        <f>IF(Z165="","",RANK(Z165,$Z$150:$Z$168))</f>
      </c>
      <c r="AB165" s="210"/>
      <c r="AC165" s="172">
        <f t="shared" si="19"/>
      </c>
    </row>
    <row r="166" spans="1:29" ht="12.75" hidden="1">
      <c r="A166" s="285" t="str">
        <f>'Ordre de passage'!E31</f>
        <v>CLUB 28</v>
      </c>
      <c r="B166" s="286" t="str">
        <f>'Ordre de passage'!F31</f>
        <v>Participant 28</v>
      </c>
      <c r="C166" s="287" t="str">
        <f>'Ordre de passage'!G31</f>
        <v>Participant 58</v>
      </c>
      <c r="D166" s="110"/>
      <c r="E166" s="175">
        <f t="shared" si="9"/>
      </c>
      <c r="F166" s="359">
        <f>IF(I166="","",LOOKUP(E166,Valeurs!$D$4:Valeurs!$D$43,Valeurs!$E$4:Valeurs!$E$43))</f>
      </c>
      <c r="G166" s="360" t="str">
        <f>IF(E166="","0,00%",LOOKUP(E166,Valeurs!$D$4:$D$43,Valeurs!$F$4:$F$43))</f>
        <v>0,00%</v>
      </c>
      <c r="H166" s="227"/>
      <c r="I166" s="257">
        <f>IF(J166="","",SUM(J166,L166,N166,P166,Z166,AB166,R166,T166,V166,X166))</f>
      </c>
      <c r="J166" s="207"/>
      <c r="K166" s="172">
        <f t="shared" si="11"/>
      </c>
      <c r="L166" s="207"/>
      <c r="M166" s="172">
        <f t="shared" si="12"/>
      </c>
      <c r="N166" s="207"/>
      <c r="O166" s="172">
        <f t="shared" si="13"/>
      </c>
      <c r="P166" s="207"/>
      <c r="Q166" s="172">
        <f t="shared" si="14"/>
      </c>
      <c r="R166" s="207"/>
      <c r="S166" s="172">
        <f t="shared" si="15"/>
      </c>
      <c r="T166" s="207"/>
      <c r="U166" s="172">
        <f t="shared" si="16"/>
      </c>
      <c r="V166" s="207"/>
      <c r="W166" s="172">
        <f t="shared" si="17"/>
      </c>
      <c r="X166" s="207"/>
      <c r="Y166" s="172">
        <f t="shared" si="18"/>
      </c>
      <c r="Z166" s="207"/>
      <c r="AA166" s="172">
        <f>IF(Z166="","",RANK(Z166,$Z$150:$Z$168))</f>
      </c>
      <c r="AB166" s="210"/>
      <c r="AC166" s="172">
        <f t="shared" si="19"/>
      </c>
    </row>
    <row r="167" spans="1:29" ht="12.75" hidden="1">
      <c r="A167" s="285" t="str">
        <f>'Ordre de passage'!E32</f>
        <v>CLUB 29</v>
      </c>
      <c r="B167" s="286" t="str">
        <f>'Ordre de passage'!F32</f>
        <v>Participant 29</v>
      </c>
      <c r="C167" s="287" t="str">
        <f>'Ordre de passage'!G32</f>
        <v>Participant 59</v>
      </c>
      <c r="D167" s="110"/>
      <c r="E167" s="175">
        <f t="shared" si="9"/>
      </c>
      <c r="F167" s="359">
        <f>IF(I167="","",LOOKUP(E167,Valeurs!$D$4:Valeurs!$D$43,Valeurs!$E$4:Valeurs!$E$43))</f>
      </c>
      <c r="G167" s="360" t="str">
        <f>IF(E167="","0,00%",LOOKUP(E167,Valeurs!$D$4:$D$43,Valeurs!$F$4:$F$43))</f>
        <v>0,00%</v>
      </c>
      <c r="H167" s="227"/>
      <c r="I167" s="257">
        <f>IF(J167="","",SUM(J167,L167,N167,P167,Z167,AB167,R167,T167,V167,X167))</f>
      </c>
      <c r="J167" s="207"/>
      <c r="K167" s="172">
        <f t="shared" si="11"/>
      </c>
      <c r="L167" s="207"/>
      <c r="M167" s="172">
        <f t="shared" si="12"/>
      </c>
      <c r="N167" s="207"/>
      <c r="O167" s="172">
        <f t="shared" si="13"/>
      </c>
      <c r="P167" s="207"/>
      <c r="Q167" s="172">
        <f t="shared" si="14"/>
      </c>
      <c r="R167" s="207"/>
      <c r="S167" s="172">
        <f t="shared" si="15"/>
      </c>
      <c r="T167" s="207"/>
      <c r="U167" s="172">
        <f t="shared" si="16"/>
      </c>
      <c r="V167" s="207"/>
      <c r="W167" s="172">
        <f t="shared" si="17"/>
      </c>
      <c r="X167" s="207"/>
      <c r="Y167" s="172">
        <f t="shared" si="18"/>
      </c>
      <c r="Z167" s="207"/>
      <c r="AA167" s="172">
        <f>IF(Z167="","",RANK(Z167,$Z$150:$Z$168))</f>
      </c>
      <c r="AB167" s="210"/>
      <c r="AC167" s="172">
        <f t="shared" si="19"/>
      </c>
    </row>
    <row r="168" spans="1:29" ht="13.5" hidden="1" thickBot="1">
      <c r="A168" s="288" t="str">
        <f>'Ordre de passage'!E33</f>
        <v>CLUB 30</v>
      </c>
      <c r="B168" s="289" t="str">
        <f>'Ordre de passage'!F33</f>
        <v>Participant 30</v>
      </c>
      <c r="C168" s="290" t="str">
        <f>'Ordre de passage'!G33</f>
        <v>Participant 60</v>
      </c>
      <c r="D168" s="111"/>
      <c r="E168" s="175">
        <f t="shared" si="9"/>
      </c>
      <c r="F168" s="161">
        <f>IF(I168="","",LOOKUP(E168,Valeurs!$D$4:Valeurs!$D$43,Valeurs!$E$4:Valeurs!$E$43))</f>
      </c>
      <c r="G168" s="279" t="str">
        <f>IF(E168="","0,00%",LOOKUP(E168,Valeurs!$D$4:$D$43,Valeurs!$F$4:$F$43))</f>
        <v>0,00%</v>
      </c>
      <c r="H168" s="228"/>
      <c r="I168" s="258">
        <f>IF(J168="","",SUM(J168,L168,N168,P168,Z168,AB168,R168,T168,V168,X168))</f>
      </c>
      <c r="J168" s="208"/>
      <c r="K168" s="173">
        <f t="shared" si="11"/>
      </c>
      <c r="L168" s="208"/>
      <c r="M168" s="173">
        <f t="shared" si="12"/>
      </c>
      <c r="N168" s="208"/>
      <c r="O168" s="173">
        <f t="shared" si="13"/>
      </c>
      <c r="P168" s="208"/>
      <c r="Q168" s="173">
        <f t="shared" si="14"/>
      </c>
      <c r="R168" s="208"/>
      <c r="S168" s="173">
        <f t="shared" si="15"/>
      </c>
      <c r="T168" s="208"/>
      <c r="U168" s="173">
        <f t="shared" si="16"/>
      </c>
      <c r="V168" s="208"/>
      <c r="W168" s="173">
        <f t="shared" si="17"/>
      </c>
      <c r="X168" s="208"/>
      <c r="Y168" s="173">
        <f t="shared" si="18"/>
      </c>
      <c r="Z168" s="208"/>
      <c r="AA168" s="173">
        <f>IF(Z168="","",RANK(Z168,$Z$150:$Z$168))</f>
      </c>
      <c r="AB168" s="211"/>
      <c r="AC168" s="173">
        <f t="shared" si="19"/>
      </c>
    </row>
    <row r="169" spans="1:8" ht="13.5" thickBot="1">
      <c r="A169"/>
      <c r="H169"/>
    </row>
    <row r="170" spans="1:25" ht="18">
      <c r="A170" s="456" t="s">
        <v>106</v>
      </c>
      <c r="B170" s="457"/>
      <c r="C170" s="457"/>
      <c r="D170" s="457"/>
      <c r="E170" s="457"/>
      <c r="F170" s="457"/>
      <c r="G170" s="457"/>
      <c r="H170" s="457"/>
      <c r="I170" s="457"/>
      <c r="J170" s="457"/>
      <c r="K170" s="457"/>
      <c r="L170" s="457"/>
      <c r="M170" s="457"/>
      <c r="N170" s="457"/>
      <c r="O170" s="457"/>
      <c r="P170" s="457"/>
      <c r="Q170" s="457"/>
      <c r="R170" s="457"/>
      <c r="S170" s="457"/>
      <c r="T170" s="457"/>
      <c r="U170" s="457"/>
      <c r="V170" s="457"/>
      <c r="W170" s="457"/>
      <c r="X170" s="457"/>
      <c r="Y170" s="458"/>
    </row>
    <row r="171" spans="1:25" ht="27" thickBot="1">
      <c r="A171" s="447" t="s">
        <v>60</v>
      </c>
      <c r="B171" s="448"/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48"/>
      <c r="R171" s="448"/>
      <c r="S171" s="448"/>
      <c r="T171" s="448"/>
      <c r="U171" s="448"/>
      <c r="V171" s="448"/>
      <c r="W171" s="448"/>
      <c r="X171" s="448"/>
      <c r="Y171" s="449"/>
    </row>
    <row r="172" spans="1:25" ht="16.5" thickBot="1">
      <c r="A172" s="479" t="s">
        <v>47</v>
      </c>
      <c r="B172" s="481" t="s">
        <v>70</v>
      </c>
      <c r="C172" s="482"/>
      <c r="D172" s="224"/>
      <c r="E172" s="437" t="s">
        <v>9</v>
      </c>
      <c r="F172" s="437" t="s">
        <v>44</v>
      </c>
      <c r="G172" s="437" t="s">
        <v>3</v>
      </c>
      <c r="H172" s="450"/>
      <c r="I172" s="233" t="s">
        <v>1</v>
      </c>
      <c r="J172" s="452" t="s">
        <v>200</v>
      </c>
      <c r="K172" s="452"/>
      <c r="L172" s="452" t="s">
        <v>201</v>
      </c>
      <c r="M172" s="452"/>
      <c r="N172" s="452" t="s">
        <v>202</v>
      </c>
      <c r="O172" s="452"/>
      <c r="P172" s="452" t="s">
        <v>203</v>
      </c>
      <c r="Q172" s="452"/>
      <c r="R172" s="452" t="s">
        <v>183</v>
      </c>
      <c r="S172" s="452"/>
      <c r="T172" s="452" t="s">
        <v>204</v>
      </c>
      <c r="U172" s="452"/>
      <c r="V172" s="452" t="s">
        <v>14</v>
      </c>
      <c r="W172" s="452"/>
      <c r="X172" s="546" t="s">
        <v>61</v>
      </c>
      <c r="Y172" s="547"/>
    </row>
    <row r="173" spans="1:25" ht="13.5" thickBot="1">
      <c r="A173" s="480"/>
      <c r="B173" s="483"/>
      <c r="C173" s="484"/>
      <c r="D173" s="281"/>
      <c r="E173" s="438"/>
      <c r="F173" s="438"/>
      <c r="G173" s="438"/>
      <c r="H173" s="451"/>
      <c r="I173" s="255">
        <f>SUM(J173,T173,X173,V173,R173,P173,N173,L173)</f>
        <v>744</v>
      </c>
      <c r="J173" s="205">
        <v>126</v>
      </c>
      <c r="K173" s="109" t="s">
        <v>9</v>
      </c>
      <c r="L173" s="205">
        <v>114</v>
      </c>
      <c r="M173" s="109" t="s">
        <v>9</v>
      </c>
      <c r="N173" s="205">
        <v>84</v>
      </c>
      <c r="O173" s="109" t="s">
        <v>9</v>
      </c>
      <c r="P173" s="205">
        <v>114</v>
      </c>
      <c r="Q173" s="109" t="s">
        <v>9</v>
      </c>
      <c r="R173" s="205">
        <v>64</v>
      </c>
      <c r="S173" s="109" t="s">
        <v>9</v>
      </c>
      <c r="T173" s="205">
        <v>72</v>
      </c>
      <c r="U173" s="109" t="s">
        <v>9</v>
      </c>
      <c r="V173" s="205">
        <v>110</v>
      </c>
      <c r="W173" s="109" t="s">
        <v>9</v>
      </c>
      <c r="X173" s="205">
        <v>60</v>
      </c>
      <c r="Y173" s="109" t="s">
        <v>9</v>
      </c>
    </row>
    <row r="174" spans="1:25" ht="12.75">
      <c r="A174" s="411" t="str">
        <f>'Ordre de passage'!E4</f>
        <v>Narval</v>
      </c>
      <c r="B174" s="412" t="str">
        <f>'Ordre de passage'!F4</f>
        <v>Jasmine Nadeau</v>
      </c>
      <c r="C174" s="394" t="str">
        <f>'Ordre de passage'!G4</f>
        <v>Danielle Gagnon</v>
      </c>
      <c r="D174" s="135"/>
      <c r="E174" s="142">
        <f>IF(I174="","",RANK(I174,$I$174:$I$203))</f>
        <v>1</v>
      </c>
      <c r="F174" s="136">
        <f>IF(I174="","",LOOKUP(E174,Valeurs!$G$4:Valeurs!$G$43,Valeurs!$H$4:Valeurs!$H$43))</f>
        <v>20</v>
      </c>
      <c r="G174" s="366">
        <f>IF(E174="","0,00%",LOOKUP(E174,Valeurs!$G$4:$G$43,Valeurs!$I$4:$I$43))</f>
        <v>0.3</v>
      </c>
      <c r="H174" s="251"/>
      <c r="I174" s="256">
        <f>IF(J174="","",SUM(J174,T174,X174,V174,L174,N174,P174,R174))</f>
        <v>527.6</v>
      </c>
      <c r="J174" s="206">
        <v>94</v>
      </c>
      <c r="K174" s="137">
        <f>IF(J174="","",RANK(J174,$J$174:$J$203))</f>
        <v>1</v>
      </c>
      <c r="L174" s="206">
        <v>65</v>
      </c>
      <c r="M174" s="137">
        <f>IF(L174="","",RANK(L174,$L$174:$L$203))</f>
        <v>3</v>
      </c>
      <c r="N174" s="206">
        <v>65</v>
      </c>
      <c r="O174" s="137">
        <f>IF(N174="","",RANK(N174,$N$174:$N$203))</f>
        <v>2</v>
      </c>
      <c r="P174" s="206">
        <v>96</v>
      </c>
      <c r="Q174" s="137">
        <f>IF(P174="","",RANK(P174,$P$174:$P$203))</f>
        <v>2</v>
      </c>
      <c r="R174" s="206">
        <v>50</v>
      </c>
      <c r="S174" s="137">
        <f>IF(R174="","",RANK(R174,$R$174:$R$203))</f>
        <v>1</v>
      </c>
      <c r="T174" s="206">
        <v>41.6</v>
      </c>
      <c r="U174" s="137">
        <f>IF(T174="","",RANK(T174,$T$174:$T$203))</f>
        <v>4</v>
      </c>
      <c r="V174" s="206">
        <v>80</v>
      </c>
      <c r="W174" s="137">
        <f>IF(V174="","",RANK(V174,$V$174:$V$203))</f>
        <v>5</v>
      </c>
      <c r="X174" s="206">
        <v>36</v>
      </c>
      <c r="Y174" s="137">
        <f>IF(X174="","",RANK(X174,$X$174:$X$203))</f>
        <v>6</v>
      </c>
    </row>
    <row r="175" spans="1:25" ht="12.75">
      <c r="A175" s="413" t="str">
        <f>'Ordre de passage'!E5</f>
        <v>Narval</v>
      </c>
      <c r="B175" s="414" t="str">
        <f>'Ordre de passage'!F5</f>
        <v>Julia Tremblay</v>
      </c>
      <c r="C175" s="395" t="str">
        <f>'Ordre de passage'!G5</f>
        <v>Jade Morel</v>
      </c>
      <c r="D175" s="110"/>
      <c r="E175" s="143">
        <f aca="true" t="shared" si="20" ref="E175:E203">IF(I175="","",RANK(I175,$I$174:$I$203))</f>
        <v>3</v>
      </c>
      <c r="F175" s="138">
        <f>IF(I175="","",LOOKUP(E175,Valeurs!$G$4:Valeurs!$G$43,Valeurs!$H$4:Valeurs!$H$43))</f>
        <v>16</v>
      </c>
      <c r="G175" s="367">
        <f>IF(E175="","0,00%",LOOKUP(E175,Valeurs!$G$4:$G$43,Valeurs!$I$4:$I$43))</f>
        <v>0.24</v>
      </c>
      <c r="H175" s="252"/>
      <c r="I175" s="257">
        <f>IF(J175="","",SUM(J175,T175,X175,V175,L175,N175,P175,R175))</f>
        <v>469.6</v>
      </c>
      <c r="J175" s="207">
        <v>92</v>
      </c>
      <c r="K175" s="139">
        <f aca="true" t="shared" si="21" ref="K175:K203">IF(J175="","",RANK(J175,$J$174:$J$203))</f>
        <v>2</v>
      </c>
      <c r="L175" s="207">
        <v>58</v>
      </c>
      <c r="M175" s="139">
        <f aca="true" t="shared" si="22" ref="M175:M203">IF(L175="","",RANK(L175,$L$174:$L$203))</f>
        <v>6</v>
      </c>
      <c r="N175" s="207">
        <v>44</v>
      </c>
      <c r="O175" s="139">
        <f aca="true" t="shared" si="23" ref="O175:O203">IF(N175="","",RANK(N175,$N$174:$N$203))</f>
        <v>8</v>
      </c>
      <c r="P175" s="207">
        <v>98</v>
      </c>
      <c r="Q175" s="139">
        <f aca="true" t="shared" si="24" ref="Q175:Q203">IF(P175="","",RANK(P175,$P$174:$P$203))</f>
        <v>1</v>
      </c>
      <c r="R175" s="207">
        <v>42</v>
      </c>
      <c r="S175" s="139">
        <f aca="true" t="shared" si="25" ref="S175:S203">IF(R175="","",RANK(R175,$R$174:$R$203))</f>
        <v>4</v>
      </c>
      <c r="T175" s="207">
        <v>37.6</v>
      </c>
      <c r="U175" s="139">
        <f aca="true" t="shared" si="26" ref="U175:U203">IF(T175="","",RANK(T175,$T$174:$T$203))</f>
        <v>5</v>
      </c>
      <c r="V175" s="207">
        <v>70</v>
      </c>
      <c r="W175" s="139">
        <f aca="true" t="shared" si="27" ref="W175:W203">IF(V175="","",RANK(V175,$V$174:$V$203))</f>
        <v>6</v>
      </c>
      <c r="X175" s="207">
        <v>28</v>
      </c>
      <c r="Y175" s="139">
        <f aca="true" t="shared" si="28" ref="Y175:Y203">IF(X175="","",RANK(X175,$X$174:$X$203))</f>
        <v>8</v>
      </c>
    </row>
    <row r="176" spans="1:25" ht="12.75">
      <c r="A176" s="413" t="str">
        <f>'Ordre de passage'!E6</f>
        <v>Dam'eauclès</v>
      </c>
      <c r="B176" s="414" t="str">
        <f>'Ordre de passage'!F6</f>
        <v>Manuelle Charbonneau</v>
      </c>
      <c r="C176" s="395" t="str">
        <f>'Ordre de passage'!G6</f>
        <v>Koralie Yergeau</v>
      </c>
      <c r="D176" s="110"/>
      <c r="E176" s="143">
        <f t="shared" si="20"/>
        <v>2</v>
      </c>
      <c r="F176" s="138">
        <f>IF(I176="","",LOOKUP(E176,Valeurs!$G$4:Valeurs!$G$43,Valeurs!$H$4:Valeurs!$H$43))</f>
        <v>18</v>
      </c>
      <c r="G176" s="367">
        <f>IF(E176="","0,00%",LOOKUP(E176,Valeurs!$G$4:$G$43,Valeurs!$I$4:$I$43))</f>
        <v>0.27</v>
      </c>
      <c r="H176" s="252"/>
      <c r="I176" s="257">
        <f>IF(J176="","",SUM(J176,T176,X176,V176,L176,N176,P176,R176))</f>
        <v>488</v>
      </c>
      <c r="J176" s="207">
        <v>81</v>
      </c>
      <c r="K176" s="139">
        <f t="shared" si="21"/>
        <v>3</v>
      </c>
      <c r="L176" s="207">
        <v>47</v>
      </c>
      <c r="M176" s="139">
        <f t="shared" si="22"/>
        <v>8</v>
      </c>
      <c r="N176" s="207">
        <v>41</v>
      </c>
      <c r="O176" s="139">
        <f t="shared" si="23"/>
        <v>9</v>
      </c>
      <c r="P176" s="207">
        <v>84</v>
      </c>
      <c r="Q176" s="139">
        <f t="shared" si="24"/>
        <v>5</v>
      </c>
      <c r="R176" s="207">
        <v>38</v>
      </c>
      <c r="S176" s="139">
        <f t="shared" si="25"/>
        <v>5</v>
      </c>
      <c r="T176" s="207">
        <v>50</v>
      </c>
      <c r="U176" s="139">
        <f t="shared" si="26"/>
        <v>2</v>
      </c>
      <c r="V176" s="207">
        <v>95</v>
      </c>
      <c r="W176" s="139">
        <f t="shared" si="27"/>
        <v>2</v>
      </c>
      <c r="X176" s="207">
        <v>52</v>
      </c>
      <c r="Y176" s="139">
        <f t="shared" si="28"/>
        <v>2</v>
      </c>
    </row>
    <row r="177" spans="1:25" ht="12.75">
      <c r="A177" s="413" t="str">
        <f>'Ordre de passage'!E7</f>
        <v>Narval</v>
      </c>
      <c r="B177" s="414" t="str">
        <f>'Ordre de passage'!F7</f>
        <v>Jeanne Beaulieu-Lavoie</v>
      </c>
      <c r="C177" s="395" t="str">
        <f>'Ordre de passage'!G7</f>
        <v>William Deschênes</v>
      </c>
      <c r="D177" s="110"/>
      <c r="E177" s="143">
        <f t="shared" si="20"/>
        <v>9</v>
      </c>
      <c r="F177" s="138">
        <f>IF(I177="","",LOOKUP(E177,Valeurs!$G$4:Valeurs!$G$43,Valeurs!$H$4:Valeurs!$H$43))</f>
        <v>8</v>
      </c>
      <c r="G177" s="367">
        <f>IF(E177="","0,00%",LOOKUP(E177,Valeurs!$G$4:$G$43,Valeurs!$I$4:$I$43))</f>
        <v>0.12</v>
      </c>
      <c r="H177" s="252"/>
      <c r="I177" s="257">
        <f>IF(J177="","",SUM(J177,T177,X177,V177,L177,N177,P177,R177))</f>
        <v>375</v>
      </c>
      <c r="J177" s="207">
        <v>44</v>
      </c>
      <c r="K177" s="139">
        <f t="shared" si="21"/>
        <v>10</v>
      </c>
      <c r="L177" s="207">
        <v>37</v>
      </c>
      <c r="M177" s="139">
        <f t="shared" si="22"/>
        <v>11</v>
      </c>
      <c r="N177" s="207">
        <v>63</v>
      </c>
      <c r="O177" s="139">
        <f t="shared" si="23"/>
        <v>3</v>
      </c>
      <c r="P177" s="207">
        <v>74</v>
      </c>
      <c r="Q177" s="139">
        <f t="shared" si="24"/>
        <v>7</v>
      </c>
      <c r="R177" s="207">
        <v>35</v>
      </c>
      <c r="S177" s="139">
        <f t="shared" si="25"/>
        <v>7</v>
      </c>
      <c r="T177" s="207">
        <v>29</v>
      </c>
      <c r="U177" s="139">
        <f t="shared" si="26"/>
        <v>8</v>
      </c>
      <c r="V177" s="207">
        <v>45</v>
      </c>
      <c r="W177" s="139">
        <f t="shared" si="27"/>
        <v>10</v>
      </c>
      <c r="X177" s="207">
        <v>48</v>
      </c>
      <c r="Y177" s="139">
        <f t="shared" si="28"/>
        <v>3</v>
      </c>
    </row>
    <row r="178" spans="1:25" ht="12.75">
      <c r="A178" s="413" t="str">
        <f>'Ordre de passage'!E8</f>
        <v>SSSL/CAEM</v>
      </c>
      <c r="B178" s="414" t="str">
        <f>'Ordre de passage'!F8</f>
        <v>Alexane Blain</v>
      </c>
      <c r="C178" s="395" t="str">
        <f>'Ordre de passage'!G8</f>
        <v>Audrey Desroches</v>
      </c>
      <c r="D178" s="110"/>
      <c r="E178" s="143">
        <f t="shared" si="20"/>
        <v>4</v>
      </c>
      <c r="F178" s="138">
        <f>IF(I178="","",LOOKUP(E178,Valeurs!$G$4:Valeurs!$G$43,Valeurs!$H$4:Valeurs!$H$43))</f>
        <v>14</v>
      </c>
      <c r="G178" s="367">
        <f>IF(E178="","0,00%",LOOKUP(E178,Valeurs!$G$4:$G$43,Valeurs!$I$4:$I$43))</f>
        <v>0.21</v>
      </c>
      <c r="H178" s="252"/>
      <c r="I178" s="257">
        <f>IF(J178="","",SUM(J178,T178,X178,V178,L178,N178,P178,R178))</f>
        <v>451</v>
      </c>
      <c r="J178" s="207">
        <v>68</v>
      </c>
      <c r="K178" s="139">
        <f t="shared" si="21"/>
        <v>5</v>
      </c>
      <c r="L178" s="207">
        <v>66</v>
      </c>
      <c r="M178" s="139">
        <f t="shared" si="22"/>
        <v>2</v>
      </c>
      <c r="N178" s="207">
        <v>76</v>
      </c>
      <c r="O178" s="139">
        <f t="shared" si="23"/>
        <v>1</v>
      </c>
      <c r="P178" s="207">
        <v>96</v>
      </c>
      <c r="Q178" s="139">
        <f t="shared" si="24"/>
        <v>2</v>
      </c>
      <c r="R178" s="207">
        <v>48</v>
      </c>
      <c r="S178" s="139">
        <f t="shared" si="25"/>
        <v>2</v>
      </c>
      <c r="T178" s="207">
        <v>33</v>
      </c>
      <c r="U178" s="139">
        <f t="shared" si="26"/>
        <v>6</v>
      </c>
      <c r="V178" s="207">
        <v>40</v>
      </c>
      <c r="W178" s="139">
        <f t="shared" si="27"/>
        <v>11</v>
      </c>
      <c r="X178" s="207">
        <v>24</v>
      </c>
      <c r="Y178" s="139">
        <f t="shared" si="28"/>
        <v>9</v>
      </c>
    </row>
    <row r="179" spans="1:25" ht="12.75">
      <c r="A179" s="413" t="str">
        <f>'Ordre de passage'!E9</f>
        <v>CSRN</v>
      </c>
      <c r="B179" s="414" t="str">
        <f>'Ordre de passage'!F9</f>
        <v>Raphaëlle Tétrault</v>
      </c>
      <c r="C179" s="395" t="str">
        <f>'Ordre de passage'!G9</f>
        <v>Ariane Evenat Dauphinais</v>
      </c>
      <c r="D179" s="110"/>
      <c r="E179" s="143">
        <f t="shared" si="20"/>
        <v>7</v>
      </c>
      <c r="F179" s="138">
        <f>IF(I179="","",LOOKUP(E179,Valeurs!$G$4:Valeurs!$G$43,Valeurs!$H$4:Valeurs!$H$43))</f>
        <v>11</v>
      </c>
      <c r="G179" s="367">
        <f>IF(E179="","0,00%",LOOKUP(E179,Valeurs!$G$4:$G$43,Valeurs!$I$4:$I$43))</f>
        <v>0.165</v>
      </c>
      <c r="H179" s="252"/>
      <c r="I179" s="257">
        <f>IF(J179="","",SUM(J179,T179,X179,V179,L179,N179,P179,R179))</f>
        <v>413</v>
      </c>
      <c r="J179" s="207">
        <v>24</v>
      </c>
      <c r="K179" s="139">
        <f t="shared" si="21"/>
        <v>11</v>
      </c>
      <c r="L179" s="207">
        <v>65</v>
      </c>
      <c r="M179" s="139">
        <f t="shared" si="22"/>
        <v>3</v>
      </c>
      <c r="N179" s="207">
        <v>51</v>
      </c>
      <c r="O179" s="139">
        <f t="shared" si="23"/>
        <v>6</v>
      </c>
      <c r="P179" s="207">
        <v>52</v>
      </c>
      <c r="Q179" s="139">
        <f t="shared" si="24"/>
        <v>10</v>
      </c>
      <c r="R179" s="207">
        <v>34</v>
      </c>
      <c r="S179" s="139">
        <f t="shared" si="25"/>
        <v>9</v>
      </c>
      <c r="T179" s="207">
        <v>51</v>
      </c>
      <c r="U179" s="139">
        <f t="shared" si="26"/>
        <v>1</v>
      </c>
      <c r="V179" s="207">
        <v>90</v>
      </c>
      <c r="W179" s="139">
        <f t="shared" si="27"/>
        <v>4</v>
      </c>
      <c r="X179" s="207">
        <v>46</v>
      </c>
      <c r="Y179" s="139">
        <f t="shared" si="28"/>
        <v>4</v>
      </c>
    </row>
    <row r="180" spans="1:25" ht="12.75">
      <c r="A180" s="413" t="str">
        <f>'Ordre de passage'!E10</f>
        <v>CSRN</v>
      </c>
      <c r="B180" s="414" t="str">
        <f>'Ordre de passage'!F10</f>
        <v>Laurence Ringuette</v>
      </c>
      <c r="C180" s="395" t="str">
        <f>'Ordre de passage'!G10</f>
        <v>Madiha Habchi</v>
      </c>
      <c r="D180" s="110"/>
      <c r="E180" s="143">
        <f t="shared" si="20"/>
        <v>6</v>
      </c>
      <c r="F180" s="138">
        <f>IF(I180="","",LOOKUP(E180,Valeurs!$G$4:Valeurs!$G$43,Valeurs!$H$4:Valeurs!$H$43))</f>
        <v>12</v>
      </c>
      <c r="G180" s="367">
        <f>IF(E180="","0,00%",LOOKUP(E180,Valeurs!$G$4:$G$43,Valeurs!$I$4:$I$43))</f>
        <v>0.18</v>
      </c>
      <c r="H180" s="252"/>
      <c r="I180" s="257">
        <f>IF(J180="","",SUM(J180,T180,X180,V180,L180,N180,P180,R180))</f>
        <v>420</v>
      </c>
      <c r="J180" s="207">
        <v>54</v>
      </c>
      <c r="K180" s="139">
        <f t="shared" si="21"/>
        <v>6</v>
      </c>
      <c r="L180" s="207">
        <v>84</v>
      </c>
      <c r="M180" s="139">
        <f t="shared" si="22"/>
        <v>1</v>
      </c>
      <c r="N180" s="207">
        <v>54</v>
      </c>
      <c r="O180" s="139">
        <f t="shared" si="23"/>
        <v>4</v>
      </c>
      <c r="P180" s="207">
        <v>72</v>
      </c>
      <c r="Q180" s="139">
        <f t="shared" si="24"/>
        <v>8</v>
      </c>
      <c r="R180" s="207">
        <v>28</v>
      </c>
      <c r="S180" s="139">
        <f t="shared" si="25"/>
        <v>10</v>
      </c>
      <c r="T180" s="207">
        <v>24</v>
      </c>
      <c r="U180" s="139">
        <f t="shared" si="26"/>
        <v>9</v>
      </c>
      <c r="V180" s="207">
        <v>50</v>
      </c>
      <c r="W180" s="139">
        <f t="shared" si="27"/>
        <v>8</v>
      </c>
      <c r="X180" s="207">
        <v>54</v>
      </c>
      <c r="Y180" s="139">
        <f t="shared" si="28"/>
        <v>1</v>
      </c>
    </row>
    <row r="181" spans="1:25" ht="12.75">
      <c r="A181" s="413" t="str">
        <f>'Ordre de passage'!E11</f>
        <v>CSRN</v>
      </c>
      <c r="B181" s="414" t="str">
        <f>'Ordre de passage'!F11</f>
        <v>William Laurence</v>
      </c>
      <c r="C181" s="395" t="str">
        <f>'Ordre de passage'!G11</f>
        <v>Ismaël Chakir</v>
      </c>
      <c r="D181" s="110"/>
      <c r="E181" s="143">
        <f t="shared" si="20"/>
        <v>11</v>
      </c>
      <c r="F181" s="138">
        <f>IF(I181="","",LOOKUP(E181,Valeurs!$G$4:Valeurs!$G$43,Valeurs!$H$4:Valeurs!$H$43))</f>
        <v>6</v>
      </c>
      <c r="G181" s="367">
        <f>IF(E181="","0,00%",LOOKUP(E181,Valeurs!$G$4:$G$43,Valeurs!$I$4:$I$43))</f>
        <v>0.09</v>
      </c>
      <c r="H181" s="252"/>
      <c r="I181" s="257">
        <f>IF(J181="","",SUM(J181,T181,X181,V181,L181,N181,P181,R181))</f>
        <v>347.6</v>
      </c>
      <c r="J181" s="207">
        <v>51</v>
      </c>
      <c r="K181" s="139">
        <f t="shared" si="21"/>
        <v>7</v>
      </c>
      <c r="L181" s="207">
        <v>60</v>
      </c>
      <c r="M181" s="139">
        <f t="shared" si="22"/>
        <v>5</v>
      </c>
      <c r="N181" s="207">
        <v>41</v>
      </c>
      <c r="O181" s="139">
        <f t="shared" si="23"/>
        <v>9</v>
      </c>
      <c r="P181" s="207">
        <v>51</v>
      </c>
      <c r="Q181" s="139">
        <f t="shared" si="24"/>
        <v>11</v>
      </c>
      <c r="R181" s="207">
        <v>23</v>
      </c>
      <c r="S181" s="139">
        <f t="shared" si="25"/>
        <v>11</v>
      </c>
      <c r="T181" s="207">
        <v>17.6</v>
      </c>
      <c r="U181" s="139">
        <f t="shared" si="26"/>
        <v>11</v>
      </c>
      <c r="V181" s="207">
        <v>70</v>
      </c>
      <c r="W181" s="139">
        <f t="shared" si="27"/>
        <v>6</v>
      </c>
      <c r="X181" s="207">
        <v>34</v>
      </c>
      <c r="Y181" s="139">
        <f t="shared" si="28"/>
        <v>7</v>
      </c>
    </row>
    <row r="182" spans="1:25" ht="12.75">
      <c r="A182" s="413" t="str">
        <f>'Ordre de passage'!E12</f>
        <v>Narval</v>
      </c>
      <c r="B182" s="414" t="str">
        <f>'Ordre de passage'!F12</f>
        <v>Jessica Gaudreault-Godin</v>
      </c>
      <c r="C182" s="395" t="str">
        <f>'Ordre de passage'!G12</f>
        <v>Cloé Thériault</v>
      </c>
      <c r="D182" s="110"/>
      <c r="E182" s="143">
        <f t="shared" si="20"/>
        <v>10</v>
      </c>
      <c r="F182" s="138">
        <f>IF(I182="","",LOOKUP(E182,Valeurs!$G$4:Valeurs!$G$43,Valeurs!$H$4:Valeurs!$H$43))</f>
        <v>7</v>
      </c>
      <c r="G182" s="367">
        <f>IF(E182="","0,00%",LOOKUP(E182,Valeurs!$G$4:$G$43,Valeurs!$I$4:$I$43))</f>
        <v>0.105</v>
      </c>
      <c r="H182" s="252"/>
      <c r="I182" s="257">
        <f>IF(J182="","",SUM(J182,T182,X182,V182,L182,N182,P182,R182))</f>
        <v>366</v>
      </c>
      <c r="J182" s="207">
        <v>45</v>
      </c>
      <c r="K182" s="139">
        <f t="shared" si="21"/>
        <v>9</v>
      </c>
      <c r="L182" s="207">
        <v>41</v>
      </c>
      <c r="M182" s="139">
        <f t="shared" si="22"/>
        <v>9</v>
      </c>
      <c r="N182" s="207">
        <v>52</v>
      </c>
      <c r="O182" s="139">
        <f t="shared" si="23"/>
        <v>5</v>
      </c>
      <c r="P182" s="207">
        <v>84</v>
      </c>
      <c r="Q182" s="139">
        <f t="shared" si="24"/>
        <v>5</v>
      </c>
      <c r="R182" s="207">
        <v>35</v>
      </c>
      <c r="S182" s="139">
        <f t="shared" si="25"/>
        <v>7</v>
      </c>
      <c r="T182" s="207">
        <v>45</v>
      </c>
      <c r="U182" s="139">
        <f t="shared" si="26"/>
        <v>3</v>
      </c>
      <c r="V182" s="207">
        <v>50</v>
      </c>
      <c r="W182" s="139">
        <f t="shared" si="27"/>
        <v>8</v>
      </c>
      <c r="X182" s="207">
        <v>14</v>
      </c>
      <c r="Y182" s="139">
        <f t="shared" si="28"/>
        <v>11</v>
      </c>
    </row>
    <row r="183" spans="1:25" ht="12.75">
      <c r="A183" s="413" t="str">
        <f>'Ordre de passage'!E13</f>
        <v>Narval</v>
      </c>
      <c r="B183" s="414" t="str">
        <f>'Ordre de passage'!F13</f>
        <v>Laurence Bisson</v>
      </c>
      <c r="C183" s="395" t="str">
        <f>'Ordre de passage'!G13</f>
        <v>Lorianne Maltais</v>
      </c>
      <c r="D183" s="110"/>
      <c r="E183" s="143">
        <f t="shared" si="20"/>
        <v>8</v>
      </c>
      <c r="F183" s="138">
        <f>IF(I183="","",LOOKUP(E183,Valeurs!$G$4:Valeurs!$G$43,Valeurs!$H$4:Valeurs!$H$43))</f>
        <v>10</v>
      </c>
      <c r="G183" s="367">
        <f>IF(E183="","0,00%",LOOKUP(E183,Valeurs!$G$4:$G$43,Valeurs!$I$4:$I$43))</f>
        <v>0.15</v>
      </c>
      <c r="H183" s="252"/>
      <c r="I183" s="257">
        <f>IF(J183="","",SUM(J183,T183,X183,V183,L183,N183,P183,R183))</f>
        <v>399</v>
      </c>
      <c r="J183" s="207">
        <v>51</v>
      </c>
      <c r="K183" s="139">
        <f t="shared" si="21"/>
        <v>7</v>
      </c>
      <c r="L183" s="207">
        <v>39</v>
      </c>
      <c r="M183" s="139">
        <f t="shared" si="22"/>
        <v>10</v>
      </c>
      <c r="N183" s="207">
        <v>41</v>
      </c>
      <c r="O183" s="139">
        <f t="shared" si="23"/>
        <v>9</v>
      </c>
      <c r="P183" s="207">
        <v>58</v>
      </c>
      <c r="Q183" s="139">
        <f t="shared" si="24"/>
        <v>9</v>
      </c>
      <c r="R183" s="207">
        <v>38</v>
      </c>
      <c r="S183" s="139">
        <f t="shared" si="25"/>
        <v>5</v>
      </c>
      <c r="T183" s="207">
        <v>33</v>
      </c>
      <c r="U183" s="139">
        <f t="shared" si="26"/>
        <v>6</v>
      </c>
      <c r="V183" s="207">
        <v>95</v>
      </c>
      <c r="W183" s="139">
        <f t="shared" si="27"/>
        <v>2</v>
      </c>
      <c r="X183" s="207">
        <v>44</v>
      </c>
      <c r="Y183" s="139">
        <f t="shared" si="28"/>
        <v>5</v>
      </c>
    </row>
    <row r="184" spans="1:25" ht="12.75">
      <c r="A184" s="413" t="str">
        <f>'Ordre de passage'!E14</f>
        <v>CSRAD</v>
      </c>
      <c r="B184" s="414" t="str">
        <f>'Ordre de passage'!F14</f>
        <v>Audrey-Ève Bélanger</v>
      </c>
      <c r="C184" s="395" t="str">
        <f>'Ordre de passage'!G14</f>
        <v>Maude Belval</v>
      </c>
      <c r="D184" s="110"/>
      <c r="E184" s="143">
        <f t="shared" si="20"/>
        <v>5</v>
      </c>
      <c r="F184" s="138">
        <f>IF(I184="","",LOOKUP(E184,Valeurs!$G$4:Valeurs!$G$43,Valeurs!$H$4:Valeurs!$H$43))</f>
        <v>13</v>
      </c>
      <c r="G184" s="367">
        <f>IF(E184="","0,00%",LOOKUP(E184,Valeurs!$G$4:$G$43,Valeurs!$I$4:$I$43))</f>
        <v>0.195</v>
      </c>
      <c r="H184" s="252"/>
      <c r="I184" s="257">
        <f>IF(J184="","",SUM(J184,T184,X184,V184,L184,N184,P184,R184))</f>
        <v>448</v>
      </c>
      <c r="J184" s="207">
        <v>72</v>
      </c>
      <c r="K184" s="139">
        <f t="shared" si="21"/>
        <v>4</v>
      </c>
      <c r="L184" s="207">
        <v>56</v>
      </c>
      <c r="M184" s="139">
        <f t="shared" si="22"/>
        <v>7</v>
      </c>
      <c r="N184" s="207">
        <v>47</v>
      </c>
      <c r="O184" s="139">
        <f t="shared" si="23"/>
        <v>7</v>
      </c>
      <c r="P184" s="207">
        <v>89</v>
      </c>
      <c r="Q184" s="139">
        <f t="shared" si="24"/>
        <v>4</v>
      </c>
      <c r="R184" s="207">
        <v>45</v>
      </c>
      <c r="S184" s="139">
        <f t="shared" si="25"/>
        <v>3</v>
      </c>
      <c r="T184" s="207">
        <v>19</v>
      </c>
      <c r="U184" s="139">
        <f t="shared" si="26"/>
        <v>10</v>
      </c>
      <c r="V184" s="207">
        <v>100</v>
      </c>
      <c r="W184" s="139">
        <f t="shared" si="27"/>
        <v>1</v>
      </c>
      <c r="X184" s="207">
        <v>20</v>
      </c>
      <c r="Y184" s="139">
        <f t="shared" si="28"/>
        <v>10</v>
      </c>
    </row>
    <row r="185" spans="1:25" ht="12.75" hidden="1">
      <c r="A185" s="413" t="str">
        <f>'Ordre de passage'!E15</f>
        <v>CLUB 12</v>
      </c>
      <c r="B185" s="414" t="str">
        <f>'Ordre de passage'!F15</f>
        <v>Participant 12</v>
      </c>
      <c r="C185" s="395" t="str">
        <f>'Ordre de passage'!G15</f>
        <v>Participant 42</v>
      </c>
      <c r="D185" s="110"/>
      <c r="E185" s="143">
        <f t="shared" si="20"/>
      </c>
      <c r="F185" s="138">
        <f>IF(I185="","",LOOKUP(E185,Valeurs!$G$4:Valeurs!$G$43,Valeurs!$H$4:Valeurs!$H$43))</f>
      </c>
      <c r="G185" s="367" t="str">
        <f>IF(E185="","0,00%",LOOKUP(E185,Valeurs!$G$4:$G$43,Valeurs!$I$4:$I$43))</f>
        <v>0,00%</v>
      </c>
      <c r="H185" s="252"/>
      <c r="I185" s="257">
        <f>IF(J185="","",SUM(J185,T185,X185,V185,L185,N185,P185,R185))</f>
      </c>
      <c r="J185" s="207"/>
      <c r="K185" s="139">
        <f t="shared" si="21"/>
      </c>
      <c r="L185" s="207"/>
      <c r="M185" s="139">
        <f t="shared" si="22"/>
      </c>
      <c r="N185" s="207"/>
      <c r="O185" s="139">
        <f t="shared" si="23"/>
      </c>
      <c r="P185" s="207"/>
      <c r="Q185" s="139">
        <f t="shared" si="24"/>
      </c>
      <c r="R185" s="207"/>
      <c r="S185" s="139">
        <f t="shared" si="25"/>
      </c>
      <c r="T185" s="207"/>
      <c r="U185" s="139">
        <f t="shared" si="26"/>
      </c>
      <c r="V185" s="207"/>
      <c r="W185" s="139">
        <f t="shared" si="27"/>
      </c>
      <c r="X185" s="207"/>
      <c r="Y185" s="139">
        <f t="shared" si="28"/>
      </c>
    </row>
    <row r="186" spans="1:25" ht="12.75" hidden="1">
      <c r="A186" s="413" t="str">
        <f>'Ordre de passage'!E16</f>
        <v>CLUB 13</v>
      </c>
      <c r="B186" s="414" t="str">
        <f>'Ordre de passage'!F16</f>
        <v>Participant 13</v>
      </c>
      <c r="C186" s="395" t="str">
        <f>'Ordre de passage'!G16</f>
        <v>Participant 43</v>
      </c>
      <c r="D186" s="110"/>
      <c r="E186" s="143">
        <f t="shared" si="20"/>
      </c>
      <c r="F186" s="138">
        <f>IF(I186="","",LOOKUP(E186,Valeurs!$G$4:Valeurs!$G$43,Valeurs!$H$4:Valeurs!$H$43))</f>
      </c>
      <c r="G186" s="367" t="str">
        <f>IF(E186="","0,00%",LOOKUP(E186,Valeurs!$G$4:$G$43,Valeurs!$I$4:$I$43))</f>
        <v>0,00%</v>
      </c>
      <c r="H186" s="252"/>
      <c r="I186" s="257">
        <f>IF(J186="","",SUM(J186,T186,X186,V186,L186,N186,P186,R186))</f>
      </c>
      <c r="J186" s="207"/>
      <c r="K186" s="139">
        <f t="shared" si="21"/>
      </c>
      <c r="L186" s="207"/>
      <c r="M186" s="139">
        <f t="shared" si="22"/>
      </c>
      <c r="N186" s="207"/>
      <c r="O186" s="139">
        <f t="shared" si="23"/>
      </c>
      <c r="P186" s="207"/>
      <c r="Q186" s="139">
        <f t="shared" si="24"/>
      </c>
      <c r="R186" s="207"/>
      <c r="S186" s="139">
        <f t="shared" si="25"/>
      </c>
      <c r="T186" s="207"/>
      <c r="U186" s="139">
        <f t="shared" si="26"/>
      </c>
      <c r="V186" s="207"/>
      <c r="W186" s="139">
        <f t="shared" si="27"/>
      </c>
      <c r="X186" s="207"/>
      <c r="Y186" s="139">
        <f t="shared" si="28"/>
      </c>
    </row>
    <row r="187" spans="1:25" ht="12.75" hidden="1">
      <c r="A187" s="413" t="str">
        <f>'Ordre de passage'!E17</f>
        <v>CLUB 14</v>
      </c>
      <c r="B187" s="414" t="str">
        <f>'Ordre de passage'!F17</f>
        <v>Participant 14</v>
      </c>
      <c r="C187" s="395" t="str">
        <f>'Ordre de passage'!G17</f>
        <v>Participant 44</v>
      </c>
      <c r="D187" s="110"/>
      <c r="E187" s="143">
        <f t="shared" si="20"/>
      </c>
      <c r="F187" s="138">
        <f>IF(I187="","",LOOKUP(E187,Valeurs!$G$4:Valeurs!$G$43,Valeurs!$H$4:Valeurs!$H$43))</f>
      </c>
      <c r="G187" s="367" t="str">
        <f>IF(E187="","0,00%",LOOKUP(E187,Valeurs!$G$4:$G$43,Valeurs!$I$4:$I$43))</f>
        <v>0,00%</v>
      </c>
      <c r="H187" s="252"/>
      <c r="I187" s="257">
        <f>IF(J187="","",SUM(J187,T187,X187,V187,L187,N187,P187,R187))</f>
      </c>
      <c r="J187" s="207"/>
      <c r="K187" s="139">
        <f t="shared" si="21"/>
      </c>
      <c r="L187" s="207"/>
      <c r="M187" s="139">
        <f t="shared" si="22"/>
      </c>
      <c r="N187" s="207"/>
      <c r="O187" s="139">
        <f t="shared" si="23"/>
      </c>
      <c r="P187" s="207"/>
      <c r="Q187" s="139">
        <f t="shared" si="24"/>
      </c>
      <c r="R187" s="207"/>
      <c r="S187" s="139">
        <f t="shared" si="25"/>
      </c>
      <c r="T187" s="207"/>
      <c r="U187" s="139">
        <f t="shared" si="26"/>
      </c>
      <c r="V187" s="207"/>
      <c r="W187" s="139">
        <f t="shared" si="27"/>
      </c>
      <c r="X187" s="207"/>
      <c r="Y187" s="139">
        <f t="shared" si="28"/>
      </c>
    </row>
    <row r="188" spans="1:25" ht="12.75" hidden="1">
      <c r="A188" s="413" t="str">
        <f>'Ordre de passage'!E18</f>
        <v>CLUB 15</v>
      </c>
      <c r="B188" s="414" t="str">
        <f>'Ordre de passage'!F18</f>
        <v>Participant 15</v>
      </c>
      <c r="C188" s="395" t="str">
        <f>'Ordre de passage'!G18</f>
        <v>Participant 45</v>
      </c>
      <c r="D188" s="110"/>
      <c r="E188" s="143">
        <f t="shared" si="20"/>
      </c>
      <c r="F188" s="138">
        <f>IF(I188="","",LOOKUP(E188,Valeurs!$G$4:Valeurs!$G$43,Valeurs!$H$4:Valeurs!$H$43))</f>
      </c>
      <c r="G188" s="367" t="str">
        <f>IF(E188="","0,00%",LOOKUP(E188,Valeurs!$G$4:$G$43,Valeurs!$I$4:$I$43))</f>
        <v>0,00%</v>
      </c>
      <c r="H188" s="252"/>
      <c r="I188" s="257">
        <f>IF(J188="","",SUM(J188,T188,X188,V188,L188,N188,P188,R188))</f>
      </c>
      <c r="J188" s="207"/>
      <c r="K188" s="139">
        <f t="shared" si="21"/>
      </c>
      <c r="L188" s="207"/>
      <c r="M188" s="139">
        <f t="shared" si="22"/>
      </c>
      <c r="N188" s="207"/>
      <c r="O188" s="139">
        <f t="shared" si="23"/>
      </c>
      <c r="P188" s="207"/>
      <c r="Q188" s="139">
        <f t="shared" si="24"/>
      </c>
      <c r="R188" s="207"/>
      <c r="S188" s="139">
        <f t="shared" si="25"/>
      </c>
      <c r="T188" s="207"/>
      <c r="U188" s="139">
        <f t="shared" si="26"/>
      </c>
      <c r="V188" s="207"/>
      <c r="W188" s="139">
        <f t="shared" si="27"/>
      </c>
      <c r="X188" s="207"/>
      <c r="Y188" s="139">
        <f t="shared" si="28"/>
      </c>
    </row>
    <row r="189" spans="1:25" ht="12.75" hidden="1">
      <c r="A189" s="413" t="str">
        <f>'Ordre de passage'!E19</f>
        <v>CLUB 16</v>
      </c>
      <c r="B189" s="414" t="str">
        <f>'Ordre de passage'!F19</f>
        <v>Participant 16</v>
      </c>
      <c r="C189" s="395" t="str">
        <f>'Ordre de passage'!G19</f>
        <v>Participant 46</v>
      </c>
      <c r="D189" s="110"/>
      <c r="E189" s="143">
        <f t="shared" si="20"/>
      </c>
      <c r="F189" s="138">
        <f>IF(I189="","",LOOKUP(E189,Valeurs!$G$4:Valeurs!$G$43,Valeurs!$H$4:Valeurs!$H$43))</f>
      </c>
      <c r="G189" s="367" t="str">
        <f>IF(E189="","0,00%",LOOKUP(E189,Valeurs!$G$4:$G$43,Valeurs!$I$4:$I$43))</f>
        <v>0,00%</v>
      </c>
      <c r="H189" s="252"/>
      <c r="I189" s="257">
        <f>IF(J189="","",SUM(J189,T189,X189,V189,L189,N189,P189,R189))</f>
      </c>
      <c r="J189" s="207"/>
      <c r="K189" s="139">
        <f t="shared" si="21"/>
      </c>
      <c r="L189" s="207"/>
      <c r="M189" s="139">
        <f t="shared" si="22"/>
      </c>
      <c r="N189" s="207"/>
      <c r="O189" s="139">
        <f t="shared" si="23"/>
      </c>
      <c r="P189" s="207"/>
      <c r="Q189" s="139">
        <f t="shared" si="24"/>
      </c>
      <c r="R189" s="207"/>
      <c r="S189" s="139">
        <f t="shared" si="25"/>
      </c>
      <c r="T189" s="207"/>
      <c r="U189" s="139">
        <f t="shared" si="26"/>
      </c>
      <c r="V189" s="207"/>
      <c r="W189" s="139">
        <f t="shared" si="27"/>
      </c>
      <c r="X189" s="207"/>
      <c r="Y189" s="139">
        <f t="shared" si="28"/>
      </c>
    </row>
    <row r="190" spans="1:25" ht="12.75" hidden="1">
      <c r="A190" s="413" t="str">
        <f>'Ordre de passage'!E20</f>
        <v>CLUB 17</v>
      </c>
      <c r="B190" s="414" t="str">
        <f>'Ordre de passage'!F20</f>
        <v>Participant 17</v>
      </c>
      <c r="C190" s="395" t="str">
        <f>'Ordre de passage'!G20</f>
        <v>Participant 47</v>
      </c>
      <c r="D190" s="110"/>
      <c r="E190" s="143">
        <f t="shared" si="20"/>
      </c>
      <c r="F190" s="138">
        <f>IF(I190="","",LOOKUP(E190,Valeurs!$G$4:Valeurs!$G$43,Valeurs!$H$4:Valeurs!$H$43))</f>
      </c>
      <c r="G190" s="367" t="str">
        <f>IF(E190="","0,00%",LOOKUP(E190,Valeurs!$G$4:$G$43,Valeurs!$I$4:$I$43))</f>
        <v>0,00%</v>
      </c>
      <c r="H190" s="252"/>
      <c r="I190" s="257">
        <f>IF(J190="","",SUM(J190,T190,X190,V190,L190,N190,P190,R190))</f>
      </c>
      <c r="J190" s="207"/>
      <c r="K190" s="139">
        <f t="shared" si="21"/>
      </c>
      <c r="L190" s="207"/>
      <c r="M190" s="139">
        <f t="shared" si="22"/>
      </c>
      <c r="N190" s="207"/>
      <c r="O190" s="139">
        <f t="shared" si="23"/>
      </c>
      <c r="P190" s="207"/>
      <c r="Q190" s="139">
        <f t="shared" si="24"/>
      </c>
      <c r="R190" s="207"/>
      <c r="S190" s="139">
        <f t="shared" si="25"/>
      </c>
      <c r="T190" s="207"/>
      <c r="U190" s="139">
        <f t="shared" si="26"/>
      </c>
      <c r="V190" s="207"/>
      <c r="W190" s="139">
        <f t="shared" si="27"/>
      </c>
      <c r="X190" s="207"/>
      <c r="Y190" s="139">
        <f t="shared" si="28"/>
      </c>
    </row>
    <row r="191" spans="1:25" ht="12.75" hidden="1">
      <c r="A191" s="413" t="str">
        <f>'Ordre de passage'!E21</f>
        <v>CLUB 18</v>
      </c>
      <c r="B191" s="414" t="str">
        <f>'Ordre de passage'!F21</f>
        <v>Participant 18</v>
      </c>
      <c r="C191" s="395" t="str">
        <f>'Ordre de passage'!G21</f>
        <v>Participant 48</v>
      </c>
      <c r="D191" s="110"/>
      <c r="E191" s="143">
        <f t="shared" si="20"/>
      </c>
      <c r="F191" s="138">
        <f>IF(I191="","",LOOKUP(E191,Valeurs!$G$4:Valeurs!$G$43,Valeurs!$H$4:Valeurs!$H$43))</f>
      </c>
      <c r="G191" s="367" t="str">
        <f>IF(E191="","0,00%",LOOKUP(E191,Valeurs!$G$4:$G$43,Valeurs!$I$4:$I$43))</f>
        <v>0,00%</v>
      </c>
      <c r="H191" s="252"/>
      <c r="I191" s="257">
        <f>IF(J191="","",SUM(J191,T191,X191,V191,L191,N191,P191,R191))</f>
      </c>
      <c r="J191" s="207"/>
      <c r="K191" s="139">
        <f t="shared" si="21"/>
      </c>
      <c r="L191" s="207"/>
      <c r="M191" s="139">
        <f t="shared" si="22"/>
      </c>
      <c r="N191" s="207"/>
      <c r="O191" s="139">
        <f t="shared" si="23"/>
      </c>
      <c r="P191" s="207"/>
      <c r="Q191" s="139">
        <f t="shared" si="24"/>
      </c>
      <c r="R191" s="207"/>
      <c r="S191" s="139">
        <f t="shared" si="25"/>
      </c>
      <c r="T191" s="207"/>
      <c r="U191" s="139">
        <f t="shared" si="26"/>
      </c>
      <c r="V191" s="207"/>
      <c r="W191" s="139">
        <f t="shared" si="27"/>
      </c>
      <c r="X191" s="207"/>
      <c r="Y191" s="139">
        <f t="shared" si="28"/>
      </c>
    </row>
    <row r="192" spans="1:25" ht="12.75" hidden="1">
      <c r="A192" s="413" t="str">
        <f>'Ordre de passage'!E22</f>
        <v>CLUB 19</v>
      </c>
      <c r="B192" s="414" t="str">
        <f>'Ordre de passage'!F22</f>
        <v>Participant 19</v>
      </c>
      <c r="C192" s="395" t="str">
        <f>'Ordre de passage'!G22</f>
        <v>Participant 49</v>
      </c>
      <c r="D192" s="110"/>
      <c r="E192" s="143">
        <f t="shared" si="20"/>
      </c>
      <c r="F192" s="138">
        <f>IF(I192="","",LOOKUP(E192,Valeurs!$G$4:Valeurs!$G$43,Valeurs!$H$4:Valeurs!$H$43))</f>
      </c>
      <c r="G192" s="367" t="str">
        <f>IF(E192="","0,00%",LOOKUP(E192,Valeurs!$G$4:$G$43,Valeurs!$I$4:$I$43))</f>
        <v>0,00%</v>
      </c>
      <c r="H192" s="252"/>
      <c r="I192" s="257">
        <f>IF(J192="","",SUM(J192,T192,X192,V192,L192,N192,P192,R192))</f>
      </c>
      <c r="J192" s="207"/>
      <c r="K192" s="139">
        <f t="shared" si="21"/>
      </c>
      <c r="L192" s="207"/>
      <c r="M192" s="139">
        <f t="shared" si="22"/>
      </c>
      <c r="N192" s="207"/>
      <c r="O192" s="139">
        <f t="shared" si="23"/>
      </c>
      <c r="P192" s="207"/>
      <c r="Q192" s="139">
        <f t="shared" si="24"/>
      </c>
      <c r="R192" s="207"/>
      <c r="S192" s="139">
        <f t="shared" si="25"/>
      </c>
      <c r="T192" s="207"/>
      <c r="U192" s="139">
        <f t="shared" si="26"/>
      </c>
      <c r="V192" s="207"/>
      <c r="W192" s="139">
        <f t="shared" si="27"/>
      </c>
      <c r="X192" s="207"/>
      <c r="Y192" s="139">
        <f t="shared" si="28"/>
      </c>
    </row>
    <row r="193" spans="1:25" ht="12.75" hidden="1">
      <c r="A193" s="413" t="str">
        <f>'Ordre de passage'!E23</f>
        <v>CLUB 20</v>
      </c>
      <c r="B193" s="414" t="str">
        <f>'Ordre de passage'!F23</f>
        <v>Participant 20</v>
      </c>
      <c r="C193" s="395" t="str">
        <f>'Ordre de passage'!G23</f>
        <v>Participant 50</v>
      </c>
      <c r="D193" s="110"/>
      <c r="E193" s="143">
        <f t="shared" si="20"/>
      </c>
      <c r="F193" s="138">
        <f>IF(I193="","",LOOKUP(E193,Valeurs!$G$4:Valeurs!$G$43,Valeurs!$H$4:Valeurs!$H$43))</f>
      </c>
      <c r="G193" s="367" t="str">
        <f>IF(E193="","0,00%",LOOKUP(E193,Valeurs!$G$4:$G$43,Valeurs!$I$4:$I$43))</f>
        <v>0,00%</v>
      </c>
      <c r="H193" s="252"/>
      <c r="I193" s="257">
        <f>IF(J193="","",SUM(J193,T193,X193,V193,L193,N193,P193,R193))</f>
      </c>
      <c r="J193" s="207"/>
      <c r="K193" s="139">
        <f t="shared" si="21"/>
      </c>
      <c r="L193" s="207"/>
      <c r="M193" s="139">
        <f t="shared" si="22"/>
      </c>
      <c r="N193" s="207"/>
      <c r="O193" s="139">
        <f t="shared" si="23"/>
      </c>
      <c r="P193" s="207"/>
      <c r="Q193" s="139">
        <f t="shared" si="24"/>
      </c>
      <c r="R193" s="207"/>
      <c r="S193" s="139">
        <f t="shared" si="25"/>
      </c>
      <c r="T193" s="207"/>
      <c r="U193" s="139">
        <f t="shared" si="26"/>
      </c>
      <c r="V193" s="207"/>
      <c r="W193" s="139">
        <f t="shared" si="27"/>
      </c>
      <c r="X193" s="207"/>
      <c r="Y193" s="139">
        <f t="shared" si="28"/>
      </c>
    </row>
    <row r="194" spans="1:25" ht="12.75" hidden="1">
      <c r="A194" s="413" t="str">
        <f>'Ordre de passage'!E24</f>
        <v>CLUB 21</v>
      </c>
      <c r="B194" s="414" t="str">
        <f>'Ordre de passage'!F24</f>
        <v>Participant 21</v>
      </c>
      <c r="C194" s="395" t="str">
        <f>'Ordre de passage'!G24</f>
        <v>Participant 51</v>
      </c>
      <c r="D194" s="110"/>
      <c r="E194" s="143">
        <f t="shared" si="20"/>
      </c>
      <c r="F194" s="138">
        <f>IF(I194="","",LOOKUP(E194,Valeurs!$G$4:Valeurs!$G$43,Valeurs!$H$4:Valeurs!$H$43))</f>
      </c>
      <c r="G194" s="367" t="str">
        <f>IF(E194="","0,00%",LOOKUP(E194,Valeurs!$G$4:$G$43,Valeurs!$I$4:$I$43))</f>
        <v>0,00%</v>
      </c>
      <c r="H194" s="252"/>
      <c r="I194" s="257">
        <f>IF(J194="","",SUM(J194,T194,X194,V194,L194,N194,P194,R194))</f>
      </c>
      <c r="J194" s="207"/>
      <c r="K194" s="139">
        <f t="shared" si="21"/>
      </c>
      <c r="L194" s="207"/>
      <c r="M194" s="139">
        <f t="shared" si="22"/>
      </c>
      <c r="N194" s="207"/>
      <c r="O194" s="139">
        <f t="shared" si="23"/>
      </c>
      <c r="P194" s="207"/>
      <c r="Q194" s="139">
        <f t="shared" si="24"/>
      </c>
      <c r="R194" s="207"/>
      <c r="S194" s="139">
        <f t="shared" si="25"/>
      </c>
      <c r="T194" s="207"/>
      <c r="U194" s="139">
        <f t="shared" si="26"/>
      </c>
      <c r="V194" s="207"/>
      <c r="W194" s="139">
        <f t="shared" si="27"/>
      </c>
      <c r="X194" s="207"/>
      <c r="Y194" s="139">
        <f t="shared" si="28"/>
      </c>
    </row>
    <row r="195" spans="1:25" ht="12.75" hidden="1">
      <c r="A195" s="413" t="str">
        <f>'Ordre de passage'!E25</f>
        <v>CLUB 22</v>
      </c>
      <c r="B195" s="414" t="str">
        <f>'Ordre de passage'!F25</f>
        <v>Participant 22</v>
      </c>
      <c r="C195" s="395" t="str">
        <f>'Ordre de passage'!G25</f>
        <v>Participant 52</v>
      </c>
      <c r="D195" s="110"/>
      <c r="E195" s="143">
        <f t="shared" si="20"/>
      </c>
      <c r="F195" s="138">
        <f>IF(I195="","",LOOKUP(E195,Valeurs!$G$4:Valeurs!$G$43,Valeurs!$H$4:Valeurs!$H$43))</f>
      </c>
      <c r="G195" s="367" t="str">
        <f>IF(E195="","0,00%",LOOKUP(E195,Valeurs!$G$4:$G$43,Valeurs!$I$4:$I$43))</f>
        <v>0,00%</v>
      </c>
      <c r="H195" s="252"/>
      <c r="I195" s="257">
        <f>IF(J195="","",SUM(J195,T195,X195,V195,L195,N195,P195,R195))</f>
      </c>
      <c r="J195" s="207"/>
      <c r="K195" s="139">
        <f t="shared" si="21"/>
      </c>
      <c r="L195" s="207"/>
      <c r="M195" s="139">
        <f t="shared" si="22"/>
      </c>
      <c r="N195" s="207"/>
      <c r="O195" s="139">
        <f t="shared" si="23"/>
      </c>
      <c r="P195" s="207"/>
      <c r="Q195" s="139">
        <f t="shared" si="24"/>
      </c>
      <c r="R195" s="207"/>
      <c r="S195" s="139">
        <f t="shared" si="25"/>
      </c>
      <c r="T195" s="207"/>
      <c r="U195" s="139">
        <f t="shared" si="26"/>
      </c>
      <c r="V195" s="207"/>
      <c r="W195" s="139">
        <f t="shared" si="27"/>
      </c>
      <c r="X195" s="207"/>
      <c r="Y195" s="139">
        <f t="shared" si="28"/>
      </c>
    </row>
    <row r="196" spans="1:25" ht="12.75" hidden="1">
      <c r="A196" s="413" t="str">
        <f>'Ordre de passage'!E26</f>
        <v>CLUB 23</v>
      </c>
      <c r="B196" s="414" t="str">
        <f>'Ordre de passage'!F26</f>
        <v>Participant 23</v>
      </c>
      <c r="C196" s="395" t="str">
        <f>'Ordre de passage'!G26</f>
        <v>Participant 53</v>
      </c>
      <c r="D196" s="110"/>
      <c r="E196" s="143">
        <f t="shared" si="20"/>
      </c>
      <c r="F196" s="138">
        <f>IF(I196="","",LOOKUP(E196,Valeurs!$G$4:Valeurs!$G$43,Valeurs!$H$4:Valeurs!$H$43))</f>
      </c>
      <c r="G196" s="367" t="str">
        <f>IF(E196="","0,00%",LOOKUP(E196,Valeurs!$G$4:$G$43,Valeurs!$I$4:$I$43))</f>
        <v>0,00%</v>
      </c>
      <c r="H196" s="252"/>
      <c r="I196" s="257">
        <f>IF(J196="","",SUM(J196,T196,X196,V196,L196,N196,P196,R196))</f>
      </c>
      <c r="J196" s="207"/>
      <c r="K196" s="139">
        <f t="shared" si="21"/>
      </c>
      <c r="L196" s="207"/>
      <c r="M196" s="139">
        <f t="shared" si="22"/>
      </c>
      <c r="N196" s="207"/>
      <c r="O196" s="139">
        <f t="shared" si="23"/>
      </c>
      <c r="P196" s="207"/>
      <c r="Q196" s="139">
        <f t="shared" si="24"/>
      </c>
      <c r="R196" s="207"/>
      <c r="S196" s="139">
        <f t="shared" si="25"/>
      </c>
      <c r="T196" s="207"/>
      <c r="U196" s="139">
        <f t="shared" si="26"/>
      </c>
      <c r="V196" s="207"/>
      <c r="W196" s="139">
        <f t="shared" si="27"/>
      </c>
      <c r="X196" s="207"/>
      <c r="Y196" s="139">
        <f t="shared" si="28"/>
      </c>
    </row>
    <row r="197" spans="1:25" ht="12.75" hidden="1">
      <c r="A197" s="413" t="str">
        <f>'Ordre de passage'!E27</f>
        <v>CLUB 24</v>
      </c>
      <c r="B197" s="414" t="str">
        <f>'Ordre de passage'!F27</f>
        <v>Participant 24</v>
      </c>
      <c r="C197" s="395" t="str">
        <f>'Ordre de passage'!G27</f>
        <v>Participant 54</v>
      </c>
      <c r="D197" s="110"/>
      <c r="E197" s="143">
        <f t="shared" si="20"/>
      </c>
      <c r="F197" s="138">
        <f>IF(I197="","",LOOKUP(E197,Valeurs!$G$4:Valeurs!$G$43,Valeurs!$H$4:Valeurs!$H$43))</f>
      </c>
      <c r="G197" s="367" t="str">
        <f>IF(E197="","0,00%",LOOKUP(E197,Valeurs!$G$4:$G$43,Valeurs!$I$4:$I$43))</f>
        <v>0,00%</v>
      </c>
      <c r="H197" s="252"/>
      <c r="I197" s="257">
        <f>IF(J197="","",SUM(J197,T197,X197,V197,L197,N197,P197,R197))</f>
      </c>
      <c r="J197" s="207"/>
      <c r="K197" s="139">
        <f t="shared" si="21"/>
      </c>
      <c r="L197" s="207"/>
      <c r="M197" s="139">
        <f t="shared" si="22"/>
      </c>
      <c r="N197" s="207"/>
      <c r="O197" s="139">
        <f t="shared" si="23"/>
      </c>
      <c r="P197" s="207"/>
      <c r="Q197" s="139">
        <f t="shared" si="24"/>
      </c>
      <c r="R197" s="207"/>
      <c r="S197" s="139">
        <f t="shared" si="25"/>
      </c>
      <c r="T197" s="207"/>
      <c r="U197" s="139">
        <f t="shared" si="26"/>
      </c>
      <c r="V197" s="207"/>
      <c r="W197" s="139">
        <f t="shared" si="27"/>
      </c>
      <c r="X197" s="207"/>
      <c r="Y197" s="139">
        <f t="shared" si="28"/>
      </c>
    </row>
    <row r="198" spans="1:25" ht="12.75" hidden="1">
      <c r="A198" s="413" t="str">
        <f>'Ordre de passage'!E28</f>
        <v>CLUB 25</v>
      </c>
      <c r="B198" s="414" t="str">
        <f>'Ordre de passage'!F28</f>
        <v>Participant 25</v>
      </c>
      <c r="C198" s="395" t="str">
        <f>'Ordre de passage'!G28</f>
        <v>Participant 55</v>
      </c>
      <c r="D198" s="110"/>
      <c r="E198" s="143">
        <f t="shared" si="20"/>
      </c>
      <c r="F198" s="138">
        <f>IF(I198="","",LOOKUP(E198,Valeurs!$G$4:Valeurs!$G$43,Valeurs!$H$4:Valeurs!$H$43))</f>
      </c>
      <c r="G198" s="367" t="str">
        <f>IF(E198="","0,00%",LOOKUP(E198,Valeurs!$G$4:$G$43,Valeurs!$I$4:$I$43))</f>
        <v>0,00%</v>
      </c>
      <c r="H198" s="252"/>
      <c r="I198" s="257">
        <f>IF(J198="","",SUM(J198,T198,X198,V198,L198,N198,P198,R198))</f>
      </c>
      <c r="J198" s="207"/>
      <c r="K198" s="139">
        <f t="shared" si="21"/>
      </c>
      <c r="L198" s="207"/>
      <c r="M198" s="139">
        <f t="shared" si="22"/>
      </c>
      <c r="N198" s="207"/>
      <c r="O198" s="139">
        <f t="shared" si="23"/>
      </c>
      <c r="P198" s="207"/>
      <c r="Q198" s="139">
        <f t="shared" si="24"/>
      </c>
      <c r="R198" s="207"/>
      <c r="S198" s="139">
        <f t="shared" si="25"/>
      </c>
      <c r="T198" s="207"/>
      <c r="U198" s="139">
        <f t="shared" si="26"/>
      </c>
      <c r="V198" s="207"/>
      <c r="W198" s="139">
        <f t="shared" si="27"/>
      </c>
      <c r="X198" s="207"/>
      <c r="Y198" s="139">
        <f t="shared" si="28"/>
      </c>
    </row>
    <row r="199" spans="1:25" ht="12.75" hidden="1">
      <c r="A199" s="413" t="str">
        <f>'Ordre de passage'!E29</f>
        <v>CLUB 26</v>
      </c>
      <c r="B199" s="414" t="str">
        <f>'Ordre de passage'!F29</f>
        <v>Participant 26</v>
      </c>
      <c r="C199" s="395" t="str">
        <f>'Ordre de passage'!G29</f>
        <v>Participant 56</v>
      </c>
      <c r="D199" s="110"/>
      <c r="E199" s="143">
        <f t="shared" si="20"/>
      </c>
      <c r="F199" s="138">
        <f>IF(I199="","",LOOKUP(E199,Valeurs!$G$4:Valeurs!$G$43,Valeurs!$H$4:Valeurs!$H$43))</f>
      </c>
      <c r="G199" s="367" t="str">
        <f>IF(E199="","0,00%",LOOKUP(E199,Valeurs!$G$4:$G$43,Valeurs!$I$4:$I$43))</f>
        <v>0,00%</v>
      </c>
      <c r="H199" s="252"/>
      <c r="I199" s="257">
        <f>IF(J199="","",SUM(J199,T199,X199,V199,L199,N199,P199,R199))</f>
      </c>
      <c r="J199" s="207"/>
      <c r="K199" s="139">
        <f t="shared" si="21"/>
      </c>
      <c r="L199" s="207"/>
      <c r="M199" s="139">
        <f t="shared" si="22"/>
      </c>
      <c r="N199" s="207"/>
      <c r="O199" s="139">
        <f t="shared" si="23"/>
      </c>
      <c r="P199" s="207"/>
      <c r="Q199" s="139">
        <f t="shared" si="24"/>
      </c>
      <c r="R199" s="207"/>
      <c r="S199" s="139">
        <f t="shared" si="25"/>
      </c>
      <c r="T199" s="207"/>
      <c r="U199" s="139">
        <f t="shared" si="26"/>
      </c>
      <c r="V199" s="207"/>
      <c r="W199" s="139">
        <f t="shared" si="27"/>
      </c>
      <c r="X199" s="207"/>
      <c r="Y199" s="139">
        <f t="shared" si="28"/>
      </c>
    </row>
    <row r="200" spans="1:25" ht="12.75" hidden="1">
      <c r="A200" s="413" t="str">
        <f>'Ordre de passage'!E30</f>
        <v>CLUB 27</v>
      </c>
      <c r="B200" s="414" t="str">
        <f>'Ordre de passage'!F30</f>
        <v>Participant 27</v>
      </c>
      <c r="C200" s="395" t="str">
        <f>'Ordre de passage'!G30</f>
        <v>Participant 57</v>
      </c>
      <c r="D200" s="110"/>
      <c r="E200" s="143">
        <f t="shared" si="20"/>
      </c>
      <c r="F200" s="138">
        <f>IF(I200="","",LOOKUP(E200,Valeurs!$G$4:Valeurs!$G$43,Valeurs!$H$4:Valeurs!$H$43))</f>
      </c>
      <c r="G200" s="367" t="str">
        <f>IF(E200="","0,00%",LOOKUP(E200,Valeurs!$G$4:$G$43,Valeurs!$I$4:$I$43))</f>
        <v>0,00%</v>
      </c>
      <c r="H200" s="252"/>
      <c r="I200" s="257">
        <f>IF(J200="","",SUM(J200,T200,X200,V200,L200,N200,P200,R200))</f>
      </c>
      <c r="J200" s="207"/>
      <c r="K200" s="139">
        <f t="shared" si="21"/>
      </c>
      <c r="L200" s="207"/>
      <c r="M200" s="139">
        <f t="shared" si="22"/>
      </c>
      <c r="N200" s="207"/>
      <c r="O200" s="139">
        <f t="shared" si="23"/>
      </c>
      <c r="P200" s="207"/>
      <c r="Q200" s="139">
        <f t="shared" si="24"/>
      </c>
      <c r="R200" s="207"/>
      <c r="S200" s="139">
        <f t="shared" si="25"/>
      </c>
      <c r="T200" s="207"/>
      <c r="U200" s="139">
        <f t="shared" si="26"/>
      </c>
      <c r="V200" s="207"/>
      <c r="W200" s="139">
        <f t="shared" si="27"/>
      </c>
      <c r="X200" s="207"/>
      <c r="Y200" s="139">
        <f t="shared" si="28"/>
      </c>
    </row>
    <row r="201" spans="1:25" ht="12.75" hidden="1">
      <c r="A201" s="413" t="str">
        <f>'Ordre de passage'!E31</f>
        <v>CLUB 28</v>
      </c>
      <c r="B201" s="414" t="str">
        <f>'Ordre de passage'!F31</f>
        <v>Participant 28</v>
      </c>
      <c r="C201" s="395" t="str">
        <f>'Ordre de passage'!G31</f>
        <v>Participant 58</v>
      </c>
      <c r="D201" s="110"/>
      <c r="E201" s="143">
        <f t="shared" si="20"/>
      </c>
      <c r="F201" s="138">
        <f>IF(I201="","",LOOKUP(E201,Valeurs!$G$4:Valeurs!$G$43,Valeurs!$H$4:Valeurs!$H$43))</f>
      </c>
      <c r="G201" s="367" t="str">
        <f>IF(E201="","0,00%",LOOKUP(E201,Valeurs!$G$4:$G$43,Valeurs!$I$4:$I$43))</f>
        <v>0,00%</v>
      </c>
      <c r="H201" s="252"/>
      <c r="I201" s="257">
        <f>IF(J201="","",SUM(J201,T201,X201,V201,L201,N201,P201,R201))</f>
      </c>
      <c r="J201" s="207"/>
      <c r="K201" s="139">
        <f t="shared" si="21"/>
      </c>
      <c r="L201" s="207"/>
      <c r="M201" s="139">
        <f t="shared" si="22"/>
      </c>
      <c r="N201" s="207"/>
      <c r="O201" s="139">
        <f t="shared" si="23"/>
      </c>
      <c r="P201" s="207"/>
      <c r="Q201" s="139">
        <f t="shared" si="24"/>
      </c>
      <c r="R201" s="207"/>
      <c r="S201" s="139">
        <f t="shared" si="25"/>
      </c>
      <c r="T201" s="207"/>
      <c r="U201" s="139">
        <f t="shared" si="26"/>
      </c>
      <c r="V201" s="207"/>
      <c r="W201" s="139">
        <f t="shared" si="27"/>
      </c>
      <c r="X201" s="207"/>
      <c r="Y201" s="139">
        <f t="shared" si="28"/>
      </c>
    </row>
    <row r="202" spans="1:25" ht="12.75" hidden="1">
      <c r="A202" s="413" t="str">
        <f>'Ordre de passage'!E32</f>
        <v>CLUB 29</v>
      </c>
      <c r="B202" s="414" t="str">
        <f>'Ordre de passage'!F32</f>
        <v>Participant 29</v>
      </c>
      <c r="C202" s="395" t="str">
        <f>'Ordre de passage'!G32</f>
        <v>Participant 59</v>
      </c>
      <c r="D202" s="110"/>
      <c r="E202" s="143">
        <f t="shared" si="20"/>
      </c>
      <c r="F202" s="138">
        <f>IF(I202="","",LOOKUP(E202,Valeurs!$G$4:Valeurs!$G$43,Valeurs!$H$4:Valeurs!$H$43))</f>
      </c>
      <c r="G202" s="367" t="str">
        <f>IF(E202="","0,00%",LOOKUP(E202,Valeurs!$G$4:$G$43,Valeurs!$I$4:$I$43))</f>
        <v>0,00%</v>
      </c>
      <c r="H202" s="252"/>
      <c r="I202" s="257">
        <f>IF(J202="","",SUM(J202,T202,X202,V202,L202,N202,P202,R202))</f>
      </c>
      <c r="J202" s="207"/>
      <c r="K202" s="139">
        <f t="shared" si="21"/>
      </c>
      <c r="L202" s="207"/>
      <c r="M202" s="139">
        <f t="shared" si="22"/>
      </c>
      <c r="N202" s="207"/>
      <c r="O202" s="139">
        <f t="shared" si="23"/>
      </c>
      <c r="P202" s="207"/>
      <c r="Q202" s="139">
        <f t="shared" si="24"/>
      </c>
      <c r="R202" s="207"/>
      <c r="S202" s="139">
        <f t="shared" si="25"/>
      </c>
      <c r="T202" s="207"/>
      <c r="U202" s="139">
        <f t="shared" si="26"/>
      </c>
      <c r="V202" s="207"/>
      <c r="W202" s="139">
        <f t="shared" si="27"/>
      </c>
      <c r="X202" s="207"/>
      <c r="Y202" s="139">
        <f t="shared" si="28"/>
      </c>
    </row>
    <row r="203" spans="1:25" ht="13.5" hidden="1" thickBot="1">
      <c r="A203" s="415" t="str">
        <f>'Ordre de passage'!E33</f>
        <v>CLUB 30</v>
      </c>
      <c r="B203" s="416" t="str">
        <f>'Ordre de passage'!F33</f>
        <v>Participant 30</v>
      </c>
      <c r="C203" s="396" t="str">
        <f>'Ordre de passage'!G33</f>
        <v>Participant 60</v>
      </c>
      <c r="D203" s="111"/>
      <c r="E203" s="144">
        <f t="shared" si="20"/>
      </c>
      <c r="F203" s="140">
        <f>IF(I203="","",LOOKUP(E203,Valeurs!$G$4:Valeurs!$G$43,Valeurs!$H$4:Valeurs!$H$43))</f>
      </c>
      <c r="G203" s="368" t="str">
        <f>IF(E203="","0,00%",LOOKUP(E203,Valeurs!$G$4:$G$43,Valeurs!$I$4:$I$43))</f>
        <v>0,00%</v>
      </c>
      <c r="H203" s="254"/>
      <c r="I203" s="258">
        <f>IF(J203="","",SUM(J203,T203,X203,V203,L203,N203,P203,R203))</f>
      </c>
      <c r="J203" s="208"/>
      <c r="K203" s="141">
        <f t="shared" si="21"/>
      </c>
      <c r="L203" s="208"/>
      <c r="M203" s="141">
        <f t="shared" si="22"/>
      </c>
      <c r="N203" s="208"/>
      <c r="O203" s="141">
        <f t="shared" si="23"/>
      </c>
      <c r="P203" s="208"/>
      <c r="Q203" s="141">
        <f t="shared" si="24"/>
      </c>
      <c r="R203" s="208"/>
      <c r="S203" s="141">
        <f t="shared" si="25"/>
      </c>
      <c r="T203" s="208"/>
      <c r="U203" s="141">
        <f t="shared" si="26"/>
      </c>
      <c r="V203" s="208"/>
      <c r="W203" s="141">
        <f t="shared" si="27"/>
      </c>
      <c r="X203" s="208"/>
      <c r="Y203" s="141">
        <f t="shared" si="28"/>
      </c>
    </row>
    <row r="204" ht="13.5" thickBot="1">
      <c r="Q204" s="127"/>
    </row>
    <row r="205" spans="1:23" ht="18">
      <c r="A205" s="456" t="s">
        <v>107</v>
      </c>
      <c r="B205" s="457"/>
      <c r="C205" s="457"/>
      <c r="D205" s="457"/>
      <c r="E205" s="457"/>
      <c r="F205" s="457"/>
      <c r="G205" s="457"/>
      <c r="H205" s="457"/>
      <c r="I205" s="457"/>
      <c r="J205" s="457"/>
      <c r="K205" s="457"/>
      <c r="L205" s="457"/>
      <c r="M205" s="457"/>
      <c r="N205" s="457"/>
      <c r="O205" s="457"/>
      <c r="P205" s="457"/>
      <c r="Q205" s="457"/>
      <c r="R205" s="457"/>
      <c r="S205" s="457"/>
      <c r="T205" s="457"/>
      <c r="U205" s="457"/>
      <c r="V205" s="457"/>
      <c r="W205" s="458"/>
    </row>
    <row r="206" spans="1:23" ht="27" thickBot="1">
      <c r="A206" s="447" t="s">
        <v>63</v>
      </c>
      <c r="B206" s="448"/>
      <c r="C206" s="448"/>
      <c r="D206" s="448"/>
      <c r="E206" s="448"/>
      <c r="F206" s="448"/>
      <c r="G206" s="448"/>
      <c r="H206" s="448"/>
      <c r="I206" s="448"/>
      <c r="J206" s="448"/>
      <c r="K206" s="448"/>
      <c r="L206" s="448"/>
      <c r="M206" s="448"/>
      <c r="N206" s="448"/>
      <c r="O206" s="448"/>
      <c r="P206" s="448"/>
      <c r="Q206" s="448"/>
      <c r="R206" s="448"/>
      <c r="S206" s="448"/>
      <c r="T206" s="448"/>
      <c r="U206" s="448"/>
      <c r="V206" s="448"/>
      <c r="W206" s="449"/>
    </row>
    <row r="207" spans="1:23" ht="16.5" thickBot="1">
      <c r="A207" s="479" t="s">
        <v>47</v>
      </c>
      <c r="B207" s="481" t="s">
        <v>70</v>
      </c>
      <c r="C207" s="482"/>
      <c r="D207" s="224"/>
      <c r="E207" s="437" t="s">
        <v>9</v>
      </c>
      <c r="F207" s="437" t="s">
        <v>44</v>
      </c>
      <c r="G207" s="437" t="s">
        <v>3</v>
      </c>
      <c r="H207" s="450"/>
      <c r="I207" s="233" t="s">
        <v>1</v>
      </c>
      <c r="J207" s="452" t="s">
        <v>192</v>
      </c>
      <c r="K207" s="452"/>
      <c r="L207" s="452" t="s">
        <v>193</v>
      </c>
      <c r="M207" s="452"/>
      <c r="N207" s="452" t="s">
        <v>190</v>
      </c>
      <c r="O207" s="452"/>
      <c r="P207" s="452" t="s">
        <v>191</v>
      </c>
      <c r="Q207" s="452"/>
      <c r="R207" s="546" t="s">
        <v>14</v>
      </c>
      <c r="S207" s="547"/>
      <c r="T207" s="546" t="s">
        <v>113</v>
      </c>
      <c r="U207" s="547"/>
      <c r="V207" s="452" t="s">
        <v>61</v>
      </c>
      <c r="W207" s="452"/>
    </row>
    <row r="208" spans="1:23" ht="13.5" thickBot="1">
      <c r="A208" s="480"/>
      <c r="B208" s="483"/>
      <c r="C208" s="484"/>
      <c r="D208" s="281"/>
      <c r="E208" s="438"/>
      <c r="F208" s="438"/>
      <c r="G208" s="438"/>
      <c r="H208" s="451"/>
      <c r="I208" s="255">
        <f>SUM(N208,V208,L208,J208,P208,R208,T208)</f>
        <v>636</v>
      </c>
      <c r="J208" s="205">
        <v>118</v>
      </c>
      <c r="K208" s="109" t="s">
        <v>9</v>
      </c>
      <c r="L208" s="205">
        <v>118</v>
      </c>
      <c r="M208" s="109" t="s">
        <v>9</v>
      </c>
      <c r="N208" s="205">
        <v>118</v>
      </c>
      <c r="O208" s="109" t="s">
        <v>9</v>
      </c>
      <c r="P208" s="205">
        <v>80</v>
      </c>
      <c r="Q208" s="109" t="s">
        <v>9</v>
      </c>
      <c r="R208" s="205">
        <v>110</v>
      </c>
      <c r="S208" s="109" t="s">
        <v>9</v>
      </c>
      <c r="T208" s="205">
        <v>32</v>
      </c>
      <c r="U208" s="109" t="s">
        <v>9</v>
      </c>
      <c r="V208" s="205">
        <v>60</v>
      </c>
      <c r="W208" s="109" t="s">
        <v>9</v>
      </c>
    </row>
    <row r="209" spans="1:23" ht="12.75">
      <c r="A209" s="402" t="str">
        <f>'Ordre de passage'!E4</f>
        <v>Narval</v>
      </c>
      <c r="B209" s="403" t="str">
        <f>'Ordre de passage'!F4</f>
        <v>Jasmine Nadeau</v>
      </c>
      <c r="C209" s="404" t="str">
        <f>'Ordre de passage'!G4</f>
        <v>Danielle Gagnon</v>
      </c>
      <c r="D209" s="135"/>
      <c r="E209" s="142">
        <f>IF(I209="","",RANK(I209,$I$209:$I$238))</f>
        <v>3</v>
      </c>
      <c r="F209" s="136">
        <f>IF(I209="","",LOOKUP(E209,Valeurs!$J$4:Valeurs!$J$43,Valeurs!$K$4:Valeurs!$K$43))</f>
        <v>16</v>
      </c>
      <c r="G209" s="366">
        <f>IF(E209="","0,00%",LOOKUP(E209,Valeurs!$J$4:$J$43,Valeurs!$L$4:$L$43))</f>
        <v>0.27999999999999997</v>
      </c>
      <c r="H209" s="259"/>
      <c r="I209" s="256">
        <f>IF(N209="","",SUM(N209,V209,L209,J209,P209,R209,T209))</f>
        <v>390</v>
      </c>
      <c r="J209" s="206">
        <v>40</v>
      </c>
      <c r="K209" s="137">
        <f>IF(J209="","",RANK(J209,$J$209:$J$238))</f>
        <v>10</v>
      </c>
      <c r="L209" s="206">
        <v>64</v>
      </c>
      <c r="M209" s="137">
        <f>IF(L209="","",RANK(L209,$L$209:$L$238))</f>
        <v>5</v>
      </c>
      <c r="N209" s="206">
        <v>106</v>
      </c>
      <c r="O209" s="137">
        <f>IF(N209="","",RANK(N209,$N$209:$N$238))</f>
        <v>1</v>
      </c>
      <c r="P209" s="206">
        <v>33</v>
      </c>
      <c r="Q209" s="137">
        <f>IF(P209="","",RANK(P209,$P$209:$P$238))</f>
        <v>6</v>
      </c>
      <c r="R209" s="206">
        <v>85</v>
      </c>
      <c r="S209" s="137">
        <f>IF(R209="","",RANK(R209,$R$209:$R$238))</f>
        <v>4</v>
      </c>
      <c r="T209" s="206">
        <v>30</v>
      </c>
      <c r="U209" s="137">
        <f>IF(T209="","",RANK(T209,$T$209:$T$238))</f>
        <v>1</v>
      </c>
      <c r="V209" s="369">
        <v>32</v>
      </c>
      <c r="W209" s="137">
        <f>IF(V209="","",RANK(V209,$V$209:$V$238))</f>
        <v>6</v>
      </c>
    </row>
    <row r="210" spans="1:23" ht="12.75">
      <c r="A210" s="405" t="str">
        <f>'Ordre de passage'!E5</f>
        <v>Narval</v>
      </c>
      <c r="B210" s="406" t="str">
        <f>'Ordre de passage'!F5</f>
        <v>Julia Tremblay</v>
      </c>
      <c r="C210" s="407" t="str">
        <f>'Ordre de passage'!G5</f>
        <v>Jade Morel</v>
      </c>
      <c r="D210" s="110"/>
      <c r="E210" s="143">
        <f aca="true" t="shared" si="29" ref="E210:E238">IF(I210="","",RANK(I210,$I$209:$I$238))</f>
        <v>7</v>
      </c>
      <c r="F210" s="138">
        <f>IF(I210="","",LOOKUP(E210,Valeurs!$G$4:Valeurs!$G$43,Valeurs!$H$4:Valeurs!$H$43))</f>
        <v>11</v>
      </c>
      <c r="G210" s="367">
        <f>IF(E210="","0,00%",LOOKUP(E210,Valeurs!$J$4:$J$43,Valeurs!$L$4:$L$43))</f>
        <v>0.1925</v>
      </c>
      <c r="H210" s="260"/>
      <c r="I210" s="257">
        <f aca="true" t="shared" si="30" ref="I210:I219">IF(N210="","",SUM(N210,V210,L210,J210,P210,R210,T210))</f>
        <v>312</v>
      </c>
      <c r="J210" s="207">
        <v>57</v>
      </c>
      <c r="K210" s="139">
        <f aca="true" t="shared" si="31" ref="K210:K238">IF(J210="","",RANK(J210,$J$209:$J$238))</f>
        <v>4</v>
      </c>
      <c r="L210" s="207">
        <v>68</v>
      </c>
      <c r="M210" s="139">
        <f aca="true" t="shared" si="32" ref="M210:M238">IF(L210="","",RANK(L210,$L$209:$L$238))</f>
        <v>3</v>
      </c>
      <c r="N210" s="207">
        <v>46</v>
      </c>
      <c r="O210" s="139">
        <f aca="true" t="shared" si="33" ref="O210:O238">IF(N210="","",RANK(N210,$N$209:$N$238))</f>
        <v>8</v>
      </c>
      <c r="P210" s="207">
        <v>46</v>
      </c>
      <c r="Q210" s="139">
        <f aca="true" t="shared" si="34" ref="Q210:Q238">IF(P210="","",RANK(P210,$P$209:$P$238))</f>
        <v>2</v>
      </c>
      <c r="R210" s="207">
        <v>75</v>
      </c>
      <c r="S210" s="139">
        <f aca="true" t="shared" si="35" ref="S210:S219">IF(R210="","",RANK(R210,$R$209:$R$238))</f>
        <v>7</v>
      </c>
      <c r="T210" s="207">
        <v>0</v>
      </c>
      <c r="U210" s="139">
        <f aca="true" t="shared" si="36" ref="U210:U219">IF(T210="","",RANK(T210,$T$209:$T$238))</f>
        <v>2</v>
      </c>
      <c r="V210" s="210">
        <v>20</v>
      </c>
      <c r="W210" s="139">
        <f aca="true" t="shared" si="37" ref="W210:W219">IF(V210="","",RANK(V210,$V$209:$V$238))</f>
        <v>10</v>
      </c>
    </row>
    <row r="211" spans="1:23" ht="12.75">
      <c r="A211" s="405" t="str">
        <f>'Ordre de passage'!E6</f>
        <v>Dam'eauclès</v>
      </c>
      <c r="B211" s="406" t="str">
        <f>'Ordre de passage'!F6</f>
        <v>Manuelle Charbonneau</v>
      </c>
      <c r="C211" s="407" t="str">
        <f>'Ordre de passage'!G6</f>
        <v>Koralie Yergeau</v>
      </c>
      <c r="D211" s="110"/>
      <c r="E211" s="143">
        <f t="shared" si="29"/>
        <v>2</v>
      </c>
      <c r="F211" s="138">
        <f>IF(I211="","",LOOKUP(E211,Valeurs!$G$4:Valeurs!$G$43,Valeurs!$H$4:Valeurs!$H$43))</f>
        <v>18</v>
      </c>
      <c r="G211" s="367">
        <f>IF(E211="","0,00%",LOOKUP(E211,Valeurs!$J$4:$J$43,Valeurs!$L$4:$L$43))</f>
        <v>0.315</v>
      </c>
      <c r="H211" s="260"/>
      <c r="I211" s="257">
        <f t="shared" si="30"/>
        <v>395</v>
      </c>
      <c r="J211" s="207">
        <v>52</v>
      </c>
      <c r="K211" s="139">
        <f t="shared" si="31"/>
        <v>7</v>
      </c>
      <c r="L211" s="207">
        <v>68</v>
      </c>
      <c r="M211" s="139">
        <f t="shared" si="32"/>
        <v>3</v>
      </c>
      <c r="N211" s="207">
        <v>78</v>
      </c>
      <c r="O211" s="139">
        <f t="shared" si="33"/>
        <v>4</v>
      </c>
      <c r="P211" s="207">
        <v>43</v>
      </c>
      <c r="Q211" s="139">
        <f t="shared" si="34"/>
        <v>5</v>
      </c>
      <c r="R211" s="207">
        <v>100</v>
      </c>
      <c r="S211" s="139">
        <f t="shared" si="35"/>
        <v>1</v>
      </c>
      <c r="T211" s="207">
        <v>0</v>
      </c>
      <c r="U211" s="139">
        <f t="shared" si="36"/>
        <v>2</v>
      </c>
      <c r="V211" s="210">
        <v>54</v>
      </c>
      <c r="W211" s="139">
        <f t="shared" si="37"/>
        <v>2</v>
      </c>
    </row>
    <row r="212" spans="1:23" ht="12.75">
      <c r="A212" s="405" t="str">
        <f>'Ordre de passage'!E7</f>
        <v>Narval</v>
      </c>
      <c r="B212" s="406" t="str">
        <f>'Ordre de passage'!F7</f>
        <v>Jeanne Beaulieu-Lavoie</v>
      </c>
      <c r="C212" s="407" t="str">
        <f>'Ordre de passage'!G7</f>
        <v>William Deschênes</v>
      </c>
      <c r="D212" s="110"/>
      <c r="E212" s="143">
        <f t="shared" si="29"/>
        <v>6</v>
      </c>
      <c r="F212" s="138">
        <f>IF(I212="","",LOOKUP(E212,Valeurs!$G$4:Valeurs!$G$43,Valeurs!$H$4:Valeurs!$H$43))</f>
        <v>12</v>
      </c>
      <c r="G212" s="367">
        <f>IF(E212="","0,00%",LOOKUP(E212,Valeurs!$J$4:$J$43,Valeurs!$L$4:$L$43))</f>
        <v>0.21</v>
      </c>
      <c r="H212" s="260"/>
      <c r="I212" s="257">
        <f t="shared" si="30"/>
        <v>315</v>
      </c>
      <c r="J212" s="207">
        <v>65</v>
      </c>
      <c r="K212" s="139">
        <f t="shared" si="31"/>
        <v>3</v>
      </c>
      <c r="L212" s="207">
        <v>38</v>
      </c>
      <c r="M212" s="139">
        <f t="shared" si="32"/>
        <v>10</v>
      </c>
      <c r="N212" s="207">
        <v>78</v>
      </c>
      <c r="O212" s="139">
        <f t="shared" si="33"/>
        <v>4</v>
      </c>
      <c r="P212" s="207">
        <v>44</v>
      </c>
      <c r="Q212" s="139">
        <f t="shared" si="34"/>
        <v>3</v>
      </c>
      <c r="R212" s="207">
        <v>60</v>
      </c>
      <c r="S212" s="139">
        <f t="shared" si="35"/>
        <v>10</v>
      </c>
      <c r="T212" s="207">
        <v>0</v>
      </c>
      <c r="U212" s="139">
        <f t="shared" si="36"/>
        <v>2</v>
      </c>
      <c r="V212" s="210">
        <v>30</v>
      </c>
      <c r="W212" s="139">
        <f t="shared" si="37"/>
        <v>8</v>
      </c>
    </row>
    <row r="213" spans="1:23" ht="12.75">
      <c r="A213" s="405" t="str">
        <f>'Ordre de passage'!E8</f>
        <v>SSSL/CAEM</v>
      </c>
      <c r="B213" s="406" t="str">
        <f>'Ordre de passage'!F8</f>
        <v>Alexane Blain</v>
      </c>
      <c r="C213" s="407" t="str">
        <f>'Ordre de passage'!G8</f>
        <v>Audrey Desroches</v>
      </c>
      <c r="D213" s="110"/>
      <c r="E213" s="143">
        <f t="shared" si="29"/>
        <v>4</v>
      </c>
      <c r="F213" s="138">
        <f>IF(I213="","",LOOKUP(E213,Valeurs!$G$4:Valeurs!$G$43,Valeurs!$H$4:Valeurs!$H$43))</f>
        <v>14</v>
      </c>
      <c r="G213" s="367">
        <f>IF(E213="","0,00%",LOOKUP(E213,Valeurs!$J$4:$J$43,Valeurs!$L$4:$L$43))</f>
        <v>0.24499999999999997</v>
      </c>
      <c r="H213" s="260"/>
      <c r="I213" s="257">
        <f t="shared" si="30"/>
        <v>379</v>
      </c>
      <c r="J213" s="207">
        <v>73</v>
      </c>
      <c r="K213" s="139">
        <f t="shared" si="31"/>
        <v>1</v>
      </c>
      <c r="L213" s="207">
        <v>56</v>
      </c>
      <c r="M213" s="139">
        <f t="shared" si="32"/>
        <v>6</v>
      </c>
      <c r="N213" s="207">
        <v>83</v>
      </c>
      <c r="O213" s="139">
        <f t="shared" si="33"/>
        <v>3</v>
      </c>
      <c r="P213" s="207">
        <v>48</v>
      </c>
      <c r="Q213" s="139">
        <f t="shared" si="34"/>
        <v>1</v>
      </c>
      <c r="R213" s="207">
        <v>85</v>
      </c>
      <c r="S213" s="139">
        <f t="shared" si="35"/>
        <v>4</v>
      </c>
      <c r="T213" s="207">
        <v>0</v>
      </c>
      <c r="U213" s="139">
        <f t="shared" si="36"/>
        <v>2</v>
      </c>
      <c r="V213" s="210">
        <v>34</v>
      </c>
      <c r="W213" s="139">
        <f t="shared" si="37"/>
        <v>5</v>
      </c>
    </row>
    <row r="214" spans="1:23" ht="12.75">
      <c r="A214" s="405" t="str">
        <f>'Ordre de passage'!E9</f>
        <v>CSRN</v>
      </c>
      <c r="B214" s="406" t="str">
        <f>'Ordre de passage'!F9</f>
        <v>Raphaëlle Tétrault</v>
      </c>
      <c r="C214" s="407" t="str">
        <f>'Ordre de passage'!G9</f>
        <v>Ariane Evenat Dauphinais</v>
      </c>
      <c r="D214" s="110"/>
      <c r="E214" s="143">
        <f t="shared" si="29"/>
        <v>8</v>
      </c>
      <c r="F214" s="138">
        <f>IF(I214="","",LOOKUP(E214,Valeurs!$G$4:Valeurs!$G$43,Valeurs!$H$4:Valeurs!$H$43))</f>
        <v>10</v>
      </c>
      <c r="G214" s="367">
        <f>IF(E214="","0,00%",LOOKUP(E214,Valeurs!$J$4:$J$43,Valeurs!$L$4:$L$43))</f>
        <v>0.175</v>
      </c>
      <c r="H214" s="260"/>
      <c r="I214" s="257">
        <f t="shared" si="30"/>
        <v>303</v>
      </c>
      <c r="J214" s="207">
        <v>45</v>
      </c>
      <c r="K214" s="139">
        <f t="shared" si="31"/>
        <v>9</v>
      </c>
      <c r="L214" s="207">
        <v>78</v>
      </c>
      <c r="M214" s="139">
        <f t="shared" si="32"/>
        <v>1</v>
      </c>
      <c r="N214" s="207">
        <v>64</v>
      </c>
      <c r="O214" s="139">
        <f t="shared" si="33"/>
        <v>6</v>
      </c>
      <c r="P214" s="207">
        <v>14</v>
      </c>
      <c r="Q214" s="139">
        <f t="shared" si="34"/>
        <v>11</v>
      </c>
      <c r="R214" s="207">
        <v>70</v>
      </c>
      <c r="S214" s="139">
        <f t="shared" si="35"/>
        <v>9</v>
      </c>
      <c r="T214" s="207">
        <v>0</v>
      </c>
      <c r="U214" s="139">
        <f t="shared" si="36"/>
        <v>2</v>
      </c>
      <c r="V214" s="210">
        <v>32</v>
      </c>
      <c r="W214" s="139">
        <f t="shared" si="37"/>
        <v>6</v>
      </c>
    </row>
    <row r="215" spans="1:23" ht="12.75">
      <c r="A215" s="405" t="str">
        <f>'Ordre de passage'!E10</f>
        <v>CSRN</v>
      </c>
      <c r="B215" s="406" t="str">
        <f>'Ordre de passage'!F10</f>
        <v>Laurence Ringuette</v>
      </c>
      <c r="C215" s="407" t="str">
        <f>'Ordre de passage'!G10</f>
        <v>Madiha Habchi</v>
      </c>
      <c r="D215" s="110"/>
      <c r="E215" s="143">
        <f t="shared" si="29"/>
        <v>5</v>
      </c>
      <c r="F215" s="138">
        <f>IF(I215="","",LOOKUP(E215,Valeurs!$G$4:Valeurs!$G$43,Valeurs!$H$4:Valeurs!$H$43))</f>
        <v>13</v>
      </c>
      <c r="G215" s="367">
        <f>IF(E215="","0,00%",LOOKUP(E215,Valeurs!$J$4:$J$43,Valeurs!$L$4:$L$43))</f>
        <v>0.22749999999999998</v>
      </c>
      <c r="H215" s="260"/>
      <c r="I215" s="257">
        <f t="shared" si="30"/>
        <v>323</v>
      </c>
      <c r="J215" s="207">
        <v>48</v>
      </c>
      <c r="K215" s="139">
        <f t="shared" si="31"/>
        <v>8</v>
      </c>
      <c r="L215" s="207">
        <v>46</v>
      </c>
      <c r="M215" s="139">
        <f t="shared" si="32"/>
        <v>9</v>
      </c>
      <c r="N215" s="207">
        <v>56</v>
      </c>
      <c r="O215" s="139">
        <f t="shared" si="33"/>
        <v>7</v>
      </c>
      <c r="P215" s="207">
        <v>20</v>
      </c>
      <c r="Q215" s="139">
        <f t="shared" si="34"/>
        <v>8</v>
      </c>
      <c r="R215" s="207">
        <v>95</v>
      </c>
      <c r="S215" s="139">
        <f t="shared" si="35"/>
        <v>2</v>
      </c>
      <c r="T215" s="207">
        <v>0</v>
      </c>
      <c r="U215" s="139">
        <f t="shared" si="36"/>
        <v>2</v>
      </c>
      <c r="V215" s="210">
        <v>58</v>
      </c>
      <c r="W215" s="139">
        <f t="shared" si="37"/>
        <v>1</v>
      </c>
    </row>
    <row r="216" spans="1:23" ht="12.75">
      <c r="A216" s="405" t="str">
        <f>'Ordre de passage'!E11</f>
        <v>CSRN</v>
      </c>
      <c r="B216" s="406" t="str">
        <f>'Ordre de passage'!F11</f>
        <v>William Laurence</v>
      </c>
      <c r="C216" s="407" t="str">
        <f>'Ordre de passage'!G11</f>
        <v>Ismaël Chakir</v>
      </c>
      <c r="D216" s="110"/>
      <c r="E216" s="143">
        <f t="shared" si="29"/>
        <v>9</v>
      </c>
      <c r="F216" s="138">
        <f>IF(I216="","",LOOKUP(E216,Valeurs!$G$4:Valeurs!$G$43,Valeurs!$H$4:Valeurs!$H$43))</f>
        <v>8</v>
      </c>
      <c r="G216" s="367">
        <f>IF(E216="","0,00%",LOOKUP(E216,Valeurs!$J$4:$J$43,Valeurs!$L$4:$L$43))</f>
        <v>0.13999999999999999</v>
      </c>
      <c r="H216" s="260"/>
      <c r="I216" s="257">
        <f t="shared" si="30"/>
        <v>285</v>
      </c>
      <c r="J216" s="207">
        <v>57</v>
      </c>
      <c r="K216" s="139">
        <f t="shared" si="31"/>
        <v>4</v>
      </c>
      <c r="L216" s="207">
        <v>47</v>
      </c>
      <c r="M216" s="139">
        <f t="shared" si="32"/>
        <v>8</v>
      </c>
      <c r="N216" s="207">
        <v>44</v>
      </c>
      <c r="O216" s="139">
        <f t="shared" si="33"/>
        <v>10</v>
      </c>
      <c r="P216" s="207">
        <v>18</v>
      </c>
      <c r="Q216" s="139">
        <f t="shared" si="34"/>
        <v>9</v>
      </c>
      <c r="R216" s="207">
        <v>95</v>
      </c>
      <c r="S216" s="139">
        <f t="shared" si="35"/>
        <v>2</v>
      </c>
      <c r="T216" s="207">
        <v>0</v>
      </c>
      <c r="U216" s="139">
        <f t="shared" si="36"/>
        <v>2</v>
      </c>
      <c r="V216" s="210">
        <v>24</v>
      </c>
      <c r="W216" s="139">
        <f t="shared" si="37"/>
        <v>9</v>
      </c>
    </row>
    <row r="217" spans="1:23" ht="12.75">
      <c r="A217" s="405" t="str">
        <f>'Ordre de passage'!E12</f>
        <v>Narval</v>
      </c>
      <c r="B217" s="406" t="str">
        <f>'Ordre de passage'!F12</f>
        <v>Jessica Gaudreault-Godin</v>
      </c>
      <c r="C217" s="407" t="str">
        <f>'Ordre de passage'!G12</f>
        <v>Cloé Thériault</v>
      </c>
      <c r="D217" s="110"/>
      <c r="E217" s="143">
        <f t="shared" si="29"/>
        <v>11</v>
      </c>
      <c r="F217" s="138">
        <f>IF(I217="","",LOOKUP(E217,Valeurs!$G$4:Valeurs!$G$43,Valeurs!$H$4:Valeurs!$H$43))</f>
        <v>6</v>
      </c>
      <c r="G217" s="367">
        <f>IF(E217="","0,00%",LOOKUP(E217,Valeurs!$J$4:$J$43,Valeurs!$L$4:$L$43))</f>
        <v>0.105</v>
      </c>
      <c r="H217" s="260"/>
      <c r="I217" s="257">
        <f t="shared" si="30"/>
        <v>226</v>
      </c>
      <c r="J217" s="207">
        <v>57</v>
      </c>
      <c r="K217" s="139">
        <f t="shared" si="31"/>
        <v>4</v>
      </c>
      <c r="L217" s="207">
        <v>33</v>
      </c>
      <c r="M217" s="139">
        <f t="shared" si="32"/>
        <v>11</v>
      </c>
      <c r="N217" s="207">
        <v>35</v>
      </c>
      <c r="O217" s="139">
        <f t="shared" si="33"/>
        <v>11</v>
      </c>
      <c r="P217" s="207">
        <v>29</v>
      </c>
      <c r="Q217" s="139">
        <f t="shared" si="34"/>
        <v>7</v>
      </c>
      <c r="R217" s="207">
        <v>60</v>
      </c>
      <c r="S217" s="139">
        <f t="shared" si="35"/>
        <v>10</v>
      </c>
      <c r="T217" s="207">
        <v>0</v>
      </c>
      <c r="U217" s="139">
        <f t="shared" si="36"/>
        <v>2</v>
      </c>
      <c r="V217" s="210">
        <v>12</v>
      </c>
      <c r="W217" s="139">
        <f t="shared" si="37"/>
        <v>11</v>
      </c>
    </row>
    <row r="218" spans="1:23" ht="12.75">
      <c r="A218" s="405" t="str">
        <f>'Ordre de passage'!E13</f>
        <v>Narval</v>
      </c>
      <c r="B218" s="406" t="str">
        <f>'Ordre de passage'!F13</f>
        <v>Laurence Bisson</v>
      </c>
      <c r="C218" s="407" t="str">
        <f>'Ordre de passage'!G13</f>
        <v>Lorianne Maltais</v>
      </c>
      <c r="D218" s="110"/>
      <c r="E218" s="143">
        <f t="shared" si="29"/>
        <v>10</v>
      </c>
      <c r="F218" s="138">
        <f>IF(I218="","",LOOKUP(E218,Valeurs!$G$4:Valeurs!$G$43,Valeurs!$H$4:Valeurs!$H$43))</f>
        <v>7</v>
      </c>
      <c r="G218" s="367">
        <f>IF(E218="","0,00%",LOOKUP(E218,Valeurs!$J$4:$J$43,Valeurs!$L$4:$L$43))</f>
        <v>0.12249999999999998</v>
      </c>
      <c r="H218" s="260"/>
      <c r="I218" s="257">
        <f t="shared" si="30"/>
        <v>260</v>
      </c>
      <c r="J218" s="207">
        <v>35</v>
      </c>
      <c r="K218" s="139">
        <f t="shared" si="31"/>
        <v>11</v>
      </c>
      <c r="L218" s="207">
        <v>52</v>
      </c>
      <c r="M218" s="139">
        <f t="shared" si="32"/>
        <v>7</v>
      </c>
      <c r="N218" s="207">
        <v>45</v>
      </c>
      <c r="O218" s="139">
        <f t="shared" si="33"/>
        <v>9</v>
      </c>
      <c r="P218" s="207">
        <v>17</v>
      </c>
      <c r="Q218" s="139">
        <f t="shared" si="34"/>
        <v>10</v>
      </c>
      <c r="R218" s="207">
        <v>75</v>
      </c>
      <c r="S218" s="139">
        <f t="shared" si="35"/>
        <v>7</v>
      </c>
      <c r="T218" s="207">
        <v>0</v>
      </c>
      <c r="U218" s="139">
        <f t="shared" si="36"/>
        <v>2</v>
      </c>
      <c r="V218" s="210">
        <v>36</v>
      </c>
      <c r="W218" s="139">
        <f t="shared" si="37"/>
        <v>3</v>
      </c>
    </row>
    <row r="219" spans="1:23" ht="13.5" thickBot="1">
      <c r="A219" s="405" t="str">
        <f>'Ordre de passage'!E14</f>
        <v>CSRAD</v>
      </c>
      <c r="B219" s="406" t="str">
        <f>'Ordre de passage'!F14</f>
        <v>Audrey-Ève Bélanger</v>
      </c>
      <c r="C219" s="407" t="str">
        <f>'Ordre de passage'!G14</f>
        <v>Maude Belval</v>
      </c>
      <c r="D219" s="110"/>
      <c r="E219" s="143">
        <f t="shared" si="29"/>
        <v>1</v>
      </c>
      <c r="F219" s="138">
        <f>IF(I219="","",LOOKUP(E219,Valeurs!$G$4:Valeurs!$G$43,Valeurs!$H$4:Valeurs!$H$43))</f>
        <v>20</v>
      </c>
      <c r="G219" s="367">
        <f>IF(E219="","0,00%",LOOKUP(E219,Valeurs!$J$4:$J$43,Valeurs!$L$4:$L$43))</f>
        <v>0.35</v>
      </c>
      <c r="H219" s="260"/>
      <c r="I219" s="258">
        <f t="shared" si="30"/>
        <v>398</v>
      </c>
      <c r="J219" s="207">
        <v>67</v>
      </c>
      <c r="K219" s="139">
        <f t="shared" si="31"/>
        <v>2</v>
      </c>
      <c r="L219" s="207">
        <v>76</v>
      </c>
      <c r="M219" s="139">
        <f t="shared" si="32"/>
        <v>2</v>
      </c>
      <c r="N219" s="207">
        <v>95</v>
      </c>
      <c r="O219" s="139">
        <f t="shared" si="33"/>
        <v>2</v>
      </c>
      <c r="P219" s="207">
        <v>44</v>
      </c>
      <c r="Q219" s="139">
        <f t="shared" si="34"/>
        <v>3</v>
      </c>
      <c r="R219" s="207">
        <v>80</v>
      </c>
      <c r="S219" s="141">
        <f t="shared" si="35"/>
        <v>6</v>
      </c>
      <c r="T219" s="207">
        <v>0</v>
      </c>
      <c r="U219" s="141">
        <f t="shared" si="36"/>
        <v>2</v>
      </c>
      <c r="V219" s="210">
        <v>36</v>
      </c>
      <c r="W219" s="141">
        <f t="shared" si="37"/>
        <v>3</v>
      </c>
    </row>
    <row r="220" spans="1:29" ht="12.75" hidden="1">
      <c r="A220" s="405" t="str">
        <f>'Ordre de passage'!E15</f>
        <v>CLUB 12</v>
      </c>
      <c r="B220" s="406" t="str">
        <f>'Ordre de passage'!F15</f>
        <v>Participant 12</v>
      </c>
      <c r="C220" s="407" t="str">
        <f>'Ordre de passage'!G15</f>
        <v>Participant 42</v>
      </c>
      <c r="D220" s="110"/>
      <c r="E220" s="143">
        <f t="shared" si="29"/>
      </c>
      <c r="F220" s="138">
        <f>IF(I220="","",LOOKUP(E220,Valeurs!$G$4:Valeurs!$G$43,Valeurs!$H$4:Valeurs!$H$43))</f>
      </c>
      <c r="G220" s="367" t="str">
        <f>IF(E220="","0,00%",LOOKUP(E220,Valeurs!$J$4:$J$43,Valeurs!$L$4:$L$43))</f>
        <v>0,00%</v>
      </c>
      <c r="H220" s="260"/>
      <c r="I220" s="373">
        <f>IF(N220="","",SUM(N220,AB220,L220,J220,P220,R220,T220,V220,X220,Z220))</f>
      </c>
      <c r="J220" s="207"/>
      <c r="K220" s="139">
        <f t="shared" si="31"/>
      </c>
      <c r="L220" s="207"/>
      <c r="M220" s="139">
        <f t="shared" si="32"/>
      </c>
      <c r="N220" s="207"/>
      <c r="O220" s="139">
        <f t="shared" si="33"/>
      </c>
      <c r="P220" s="207"/>
      <c r="Q220" s="139">
        <f t="shared" si="34"/>
      </c>
      <c r="R220" s="207"/>
      <c r="S220" s="134">
        <f>IF(R220="","",RANK(R220,$R$220:$R$238))</f>
      </c>
      <c r="T220" s="207"/>
      <c r="U220" s="134">
        <f>IF(T220="","",RANK(T220,$T$220:$T$238))</f>
      </c>
      <c r="V220" s="207"/>
      <c r="W220" s="134">
        <f>IF(V220="","",RANK(V220,$V$220:$V$238))</f>
      </c>
      <c r="X220" s="207"/>
      <c r="Y220" s="139">
        <f>IF(X220="","",RANK(X220,$X$209:$X$238))</f>
      </c>
      <c r="Z220" s="207"/>
      <c r="AA220" s="139">
        <f>IF(Z220="","",RANK(Z220,$Z$209:$Z$238))</f>
      </c>
      <c r="AB220" s="210"/>
      <c r="AC220" s="139">
        <f>IF(AB220="","",RANK(AB220,$AB$209:$AB$238))</f>
      </c>
    </row>
    <row r="221" spans="1:29" ht="12.75" hidden="1">
      <c r="A221" s="405" t="str">
        <f>'Ordre de passage'!E16</f>
        <v>CLUB 13</v>
      </c>
      <c r="B221" s="406" t="str">
        <f>'Ordre de passage'!F16</f>
        <v>Participant 13</v>
      </c>
      <c r="C221" s="407" t="str">
        <f>'Ordre de passage'!G16</f>
        <v>Participant 43</v>
      </c>
      <c r="D221" s="110"/>
      <c r="E221" s="143">
        <f t="shared" si="29"/>
      </c>
      <c r="F221" s="138">
        <f>IF(I221="","",LOOKUP(E221,Valeurs!$G$4:Valeurs!$G$43,Valeurs!$H$4:Valeurs!$H$43))</f>
      </c>
      <c r="G221" s="367" t="str">
        <f>IF(E221="","0,00%",LOOKUP(E221,Valeurs!$J$4:$J$43,Valeurs!$L$4:$L$43))</f>
        <v>0,00%</v>
      </c>
      <c r="H221" s="260"/>
      <c r="I221" s="257">
        <f>IF(N221="","",SUM(N221,AB221,L221,J221,P221,R221,T221,V221,X221,Z221))</f>
      </c>
      <c r="J221" s="207"/>
      <c r="K221" s="139">
        <f t="shared" si="31"/>
      </c>
      <c r="L221" s="207"/>
      <c r="M221" s="139">
        <f t="shared" si="32"/>
      </c>
      <c r="N221" s="207"/>
      <c r="O221" s="139">
        <f t="shared" si="33"/>
      </c>
      <c r="P221" s="207"/>
      <c r="Q221" s="139">
        <f t="shared" si="34"/>
      </c>
      <c r="R221" s="207"/>
      <c r="S221" s="139">
        <f>IF(R221="","",RANK(R221,$R$220:$R$238))</f>
      </c>
      <c r="T221" s="207"/>
      <c r="U221" s="139">
        <f>IF(T221="","",RANK(T221,$T$220:$T$238))</f>
      </c>
      <c r="V221" s="207"/>
      <c r="W221" s="139">
        <f>IF(V221="","",RANK(V221,$V$220:$V$238))</f>
      </c>
      <c r="X221" s="207"/>
      <c r="Y221" s="139">
        <f>IF(X221="","",RANK(X221,$X$209:$X$238))</f>
      </c>
      <c r="Z221" s="207"/>
      <c r="AA221" s="139">
        <f>IF(Z221="","",RANK(Z221,$Z$209:$Z$238))</f>
      </c>
      <c r="AB221" s="210"/>
      <c r="AC221" s="139">
        <f>IF(AB221="","",RANK(AB221,$AB$209:$AB$238))</f>
      </c>
    </row>
    <row r="222" spans="1:29" ht="12.75" hidden="1">
      <c r="A222" s="405" t="str">
        <f>'Ordre de passage'!E17</f>
        <v>CLUB 14</v>
      </c>
      <c r="B222" s="406" t="str">
        <f>'Ordre de passage'!F17</f>
        <v>Participant 14</v>
      </c>
      <c r="C222" s="407" t="str">
        <f>'Ordre de passage'!G17</f>
        <v>Participant 44</v>
      </c>
      <c r="D222" s="110"/>
      <c r="E222" s="143">
        <f t="shared" si="29"/>
      </c>
      <c r="F222" s="138">
        <f>IF(I222="","",LOOKUP(E222,Valeurs!$G$4:Valeurs!$G$43,Valeurs!$H$4:Valeurs!$H$43))</f>
      </c>
      <c r="G222" s="367" t="str">
        <f>IF(E222="","0,00%",LOOKUP(E222,Valeurs!$J$4:$J$43,Valeurs!$L$4:$L$43))</f>
        <v>0,00%</v>
      </c>
      <c r="H222" s="260"/>
      <c r="I222" s="257">
        <f>IF(N222="","",SUM(N222,AB222,L222,J222,P222,R222,T222,V222,X222,Z222))</f>
      </c>
      <c r="J222" s="207"/>
      <c r="K222" s="139">
        <f t="shared" si="31"/>
      </c>
      <c r="L222" s="207"/>
      <c r="M222" s="139">
        <f t="shared" si="32"/>
      </c>
      <c r="N222" s="207"/>
      <c r="O222" s="139">
        <f t="shared" si="33"/>
      </c>
      <c r="P222" s="207"/>
      <c r="Q222" s="139">
        <f t="shared" si="34"/>
      </c>
      <c r="R222" s="207"/>
      <c r="S222" s="139">
        <f>IF(R222="","",RANK(R222,$R$220:$R$238))</f>
      </c>
      <c r="T222" s="207"/>
      <c r="U222" s="139">
        <f>IF(T222="","",RANK(T222,$T$220:$T$238))</f>
      </c>
      <c r="V222" s="207"/>
      <c r="W222" s="139">
        <f>IF(V222="","",RANK(V222,$V$220:$V$238))</f>
      </c>
      <c r="X222" s="207"/>
      <c r="Y222" s="139">
        <f>IF(X222="","",RANK(X222,$X$209:$X$238))</f>
      </c>
      <c r="Z222" s="207"/>
      <c r="AA222" s="139">
        <f>IF(Z222="","",RANK(Z222,$Z$209:$Z$238))</f>
      </c>
      <c r="AB222" s="210"/>
      <c r="AC222" s="139">
        <f>IF(AB222="","",RANK(AB222,$AB$209:$AB$238))</f>
      </c>
    </row>
    <row r="223" spans="1:29" ht="12.75" hidden="1">
      <c r="A223" s="405" t="str">
        <f>'Ordre de passage'!E18</f>
        <v>CLUB 15</v>
      </c>
      <c r="B223" s="406" t="str">
        <f>'Ordre de passage'!F18</f>
        <v>Participant 15</v>
      </c>
      <c r="C223" s="407" t="str">
        <f>'Ordre de passage'!G18</f>
        <v>Participant 45</v>
      </c>
      <c r="D223" s="110"/>
      <c r="E223" s="143">
        <f t="shared" si="29"/>
      </c>
      <c r="F223" s="138">
        <f>IF(I223="","",LOOKUP(E223,Valeurs!$G$4:Valeurs!$G$43,Valeurs!$H$4:Valeurs!$H$43))</f>
      </c>
      <c r="G223" s="367" t="str">
        <f>IF(E223="","0,00%",LOOKUP(E223,Valeurs!$J$4:$J$43,Valeurs!$L$4:$L$43))</f>
        <v>0,00%</v>
      </c>
      <c r="H223" s="260"/>
      <c r="I223" s="257">
        <f>IF(N223="","",SUM(N223,AB223,L223,J223,P223,R223,T223,V223,X223,Z223))</f>
      </c>
      <c r="J223" s="207"/>
      <c r="K223" s="139">
        <f t="shared" si="31"/>
      </c>
      <c r="L223" s="207"/>
      <c r="M223" s="139">
        <f t="shared" si="32"/>
      </c>
      <c r="N223" s="207"/>
      <c r="O223" s="139">
        <f t="shared" si="33"/>
      </c>
      <c r="P223" s="207"/>
      <c r="Q223" s="139">
        <f t="shared" si="34"/>
      </c>
      <c r="R223" s="207"/>
      <c r="S223" s="139">
        <f>IF(R223="","",RANK(R223,$R$220:$R$238))</f>
      </c>
      <c r="T223" s="207"/>
      <c r="U223" s="139">
        <f>IF(T223="","",RANK(T223,$T$220:$T$238))</f>
      </c>
      <c r="V223" s="207"/>
      <c r="W223" s="139">
        <f>IF(V223="","",RANK(V223,$V$220:$V$238))</f>
      </c>
      <c r="X223" s="207"/>
      <c r="Y223" s="139">
        <f>IF(X223="","",RANK(X223,$X$209:$X$238))</f>
      </c>
      <c r="Z223" s="207"/>
      <c r="AA223" s="139">
        <f>IF(Z223="","",RANK(Z223,$Z$209:$Z$238))</f>
      </c>
      <c r="AB223" s="210"/>
      <c r="AC223" s="139">
        <f>IF(AB223="","",RANK(AB223,$AB$209:$AB$238))</f>
      </c>
    </row>
    <row r="224" spans="1:29" ht="12.75" hidden="1">
      <c r="A224" s="405" t="str">
        <f>'Ordre de passage'!E19</f>
        <v>CLUB 16</v>
      </c>
      <c r="B224" s="406" t="str">
        <f>'Ordre de passage'!F19</f>
        <v>Participant 16</v>
      </c>
      <c r="C224" s="407" t="str">
        <f>'Ordre de passage'!G19</f>
        <v>Participant 46</v>
      </c>
      <c r="D224" s="110"/>
      <c r="E224" s="143">
        <f t="shared" si="29"/>
      </c>
      <c r="F224" s="138">
        <f>IF(I224="","",LOOKUP(E224,Valeurs!$G$4:Valeurs!$G$43,Valeurs!$H$4:Valeurs!$H$43))</f>
      </c>
      <c r="G224" s="367" t="str">
        <f>IF(E224="","0,00%",LOOKUP(E224,Valeurs!$J$4:$J$43,Valeurs!$L$4:$L$43))</f>
        <v>0,00%</v>
      </c>
      <c r="H224" s="260"/>
      <c r="I224" s="257">
        <f>IF(N224="","",SUM(N224,AB224,L224,J224,P224,R224,T224,V224,X224,Z224))</f>
      </c>
      <c r="J224" s="207"/>
      <c r="K224" s="139">
        <f t="shared" si="31"/>
      </c>
      <c r="L224" s="207"/>
      <c r="M224" s="139">
        <f t="shared" si="32"/>
      </c>
      <c r="N224" s="207"/>
      <c r="O224" s="139">
        <f t="shared" si="33"/>
      </c>
      <c r="P224" s="207"/>
      <c r="Q224" s="139">
        <f t="shared" si="34"/>
      </c>
      <c r="R224" s="207"/>
      <c r="S224" s="139">
        <f>IF(R224="","",RANK(R224,$R$220:$R$238))</f>
      </c>
      <c r="T224" s="207"/>
      <c r="U224" s="139">
        <f>IF(T224="","",RANK(T224,$T$220:$T$238))</f>
      </c>
      <c r="V224" s="207"/>
      <c r="W224" s="139">
        <f>IF(V224="","",RANK(V224,$V$220:$V$238))</f>
      </c>
      <c r="X224" s="207"/>
      <c r="Y224" s="139">
        <f>IF(X224="","",RANK(X224,$X$209:$X$238))</f>
      </c>
      <c r="Z224" s="207"/>
      <c r="AA224" s="139">
        <f>IF(Z224="","",RANK(Z224,$Z$209:$Z$238))</f>
      </c>
      <c r="AB224" s="210"/>
      <c r="AC224" s="139">
        <f>IF(AB224="","",RANK(AB224,$AB$209:$AB$238))</f>
      </c>
    </row>
    <row r="225" spans="1:29" ht="12.75" hidden="1">
      <c r="A225" s="405" t="str">
        <f>'Ordre de passage'!E20</f>
        <v>CLUB 17</v>
      </c>
      <c r="B225" s="406" t="str">
        <f>'Ordre de passage'!F20</f>
        <v>Participant 17</v>
      </c>
      <c r="C225" s="407" t="str">
        <f>'Ordre de passage'!G20</f>
        <v>Participant 47</v>
      </c>
      <c r="D225" s="110"/>
      <c r="E225" s="143">
        <f t="shared" si="29"/>
      </c>
      <c r="F225" s="138">
        <f>IF(I225="","",LOOKUP(E225,Valeurs!$G$4:Valeurs!$G$43,Valeurs!$H$4:Valeurs!$H$43))</f>
      </c>
      <c r="G225" s="367" t="str">
        <f>IF(E225="","0,00%",LOOKUP(E225,Valeurs!$J$4:$J$43,Valeurs!$L$4:$L$43))</f>
        <v>0,00%</v>
      </c>
      <c r="H225" s="260"/>
      <c r="I225" s="257">
        <f>IF(N225="","",SUM(N225,AB225,L225,J225,P225,R225,T225,V225,X225,Z225))</f>
      </c>
      <c r="J225" s="207"/>
      <c r="K225" s="139">
        <f t="shared" si="31"/>
      </c>
      <c r="L225" s="207"/>
      <c r="M225" s="139">
        <f t="shared" si="32"/>
      </c>
      <c r="N225" s="207"/>
      <c r="O225" s="139">
        <f t="shared" si="33"/>
      </c>
      <c r="P225" s="207"/>
      <c r="Q225" s="139">
        <f t="shared" si="34"/>
      </c>
      <c r="R225" s="207"/>
      <c r="S225" s="139">
        <f>IF(R225="","",RANK(R225,$R$220:$R$238))</f>
      </c>
      <c r="T225" s="207"/>
      <c r="U225" s="139">
        <f>IF(T225="","",RANK(T225,$T$220:$T$238))</f>
      </c>
      <c r="V225" s="207"/>
      <c r="W225" s="139">
        <f>IF(V225="","",RANK(V225,$V$220:$V$238))</f>
      </c>
      <c r="X225" s="207"/>
      <c r="Y225" s="139">
        <f>IF(X225="","",RANK(X225,$X$209:$X$238))</f>
      </c>
      <c r="Z225" s="207"/>
      <c r="AA225" s="139">
        <f>IF(Z225="","",RANK(Z225,$Z$209:$Z$238))</f>
      </c>
      <c r="AB225" s="210"/>
      <c r="AC225" s="139">
        <f>IF(AB225="","",RANK(AB225,$AB$209:$AB$238))</f>
      </c>
    </row>
    <row r="226" spans="1:29" ht="12.75" hidden="1">
      <c r="A226" s="405" t="str">
        <f>'Ordre de passage'!E21</f>
        <v>CLUB 18</v>
      </c>
      <c r="B226" s="406" t="str">
        <f>'Ordre de passage'!F21</f>
        <v>Participant 18</v>
      </c>
      <c r="C226" s="407" t="str">
        <f>'Ordre de passage'!G21</f>
        <v>Participant 48</v>
      </c>
      <c r="D226" s="110"/>
      <c r="E226" s="143">
        <f t="shared" si="29"/>
      </c>
      <c r="F226" s="138">
        <f>IF(I226="","",LOOKUP(E226,Valeurs!$G$4:Valeurs!$G$43,Valeurs!$H$4:Valeurs!$H$43))</f>
      </c>
      <c r="G226" s="367" t="str">
        <f>IF(E226="","0,00%",LOOKUP(E226,Valeurs!$J$4:$J$43,Valeurs!$L$4:$L$43))</f>
        <v>0,00%</v>
      </c>
      <c r="H226" s="260"/>
      <c r="I226" s="257">
        <f>IF(N226="","",SUM(N226,AB226,L226,J226,P226,R226,T226,V226,X226,Z226))</f>
      </c>
      <c r="J226" s="207"/>
      <c r="K226" s="139">
        <f t="shared" si="31"/>
      </c>
      <c r="L226" s="207"/>
      <c r="M226" s="139">
        <f t="shared" si="32"/>
      </c>
      <c r="N226" s="207"/>
      <c r="O226" s="139">
        <f t="shared" si="33"/>
      </c>
      <c r="P226" s="207"/>
      <c r="Q226" s="139">
        <f t="shared" si="34"/>
      </c>
      <c r="R226" s="207"/>
      <c r="S226" s="139">
        <f>IF(R226="","",RANK(R226,$R$220:$R$238))</f>
      </c>
      <c r="T226" s="207"/>
      <c r="U226" s="139">
        <f>IF(T226="","",RANK(T226,$T$220:$T$238))</f>
      </c>
      <c r="V226" s="207"/>
      <c r="W226" s="139">
        <f>IF(V226="","",RANK(V226,$V$220:$V$238))</f>
      </c>
      <c r="X226" s="207"/>
      <c r="Y226" s="139">
        <f>IF(X226="","",RANK(X226,$X$209:$X$238))</f>
      </c>
      <c r="Z226" s="207"/>
      <c r="AA226" s="139">
        <f>IF(Z226="","",RANK(Z226,$Z$209:$Z$238))</f>
      </c>
      <c r="AB226" s="210"/>
      <c r="AC226" s="139">
        <f>IF(AB226="","",RANK(AB226,$AB$209:$AB$238))</f>
      </c>
    </row>
    <row r="227" spans="1:29" ht="12.75" hidden="1">
      <c r="A227" s="405" t="str">
        <f>'Ordre de passage'!E22</f>
        <v>CLUB 19</v>
      </c>
      <c r="B227" s="406" t="str">
        <f>'Ordre de passage'!F22</f>
        <v>Participant 19</v>
      </c>
      <c r="C227" s="407" t="str">
        <f>'Ordre de passage'!G22</f>
        <v>Participant 49</v>
      </c>
      <c r="D227" s="110"/>
      <c r="E227" s="143">
        <f t="shared" si="29"/>
      </c>
      <c r="F227" s="138">
        <f>IF(I227="","",LOOKUP(E227,Valeurs!$G$4:Valeurs!$G$43,Valeurs!$H$4:Valeurs!$H$43))</f>
      </c>
      <c r="G227" s="367" t="str">
        <f>IF(E227="","0,00%",LOOKUP(E227,Valeurs!$J$4:$J$43,Valeurs!$L$4:$L$43))</f>
        <v>0,00%</v>
      </c>
      <c r="H227" s="260"/>
      <c r="I227" s="257">
        <f>IF(N227="","",SUM(N227,AB227,L227,J227,P227,R227,T227,V227,X227,Z227))</f>
      </c>
      <c r="J227" s="207"/>
      <c r="K227" s="139">
        <f t="shared" si="31"/>
      </c>
      <c r="L227" s="207"/>
      <c r="M227" s="139">
        <f t="shared" si="32"/>
      </c>
      <c r="N227" s="207"/>
      <c r="O227" s="139">
        <f t="shared" si="33"/>
      </c>
      <c r="P227" s="207"/>
      <c r="Q227" s="139">
        <f t="shared" si="34"/>
      </c>
      <c r="R227" s="207"/>
      <c r="S227" s="139">
        <f>IF(R227="","",RANK(R227,$R$220:$R$238))</f>
      </c>
      <c r="T227" s="207"/>
      <c r="U227" s="139">
        <f>IF(T227="","",RANK(T227,$T$220:$T$238))</f>
      </c>
      <c r="V227" s="207"/>
      <c r="W227" s="139">
        <f>IF(V227="","",RANK(V227,$V$220:$V$238))</f>
      </c>
      <c r="X227" s="207"/>
      <c r="Y227" s="139">
        <f>IF(X227="","",RANK(X227,$X$209:$X$238))</f>
      </c>
      <c r="Z227" s="207"/>
      <c r="AA227" s="139">
        <f>IF(Z227="","",RANK(Z227,$Z$209:$Z$238))</f>
      </c>
      <c r="AB227" s="210"/>
      <c r="AC227" s="139">
        <f>IF(AB227="","",RANK(AB227,$AB$209:$AB$238))</f>
      </c>
    </row>
    <row r="228" spans="1:29" ht="12.75" hidden="1">
      <c r="A228" s="405" t="str">
        <f>'Ordre de passage'!E23</f>
        <v>CLUB 20</v>
      </c>
      <c r="B228" s="406" t="str">
        <f>'Ordre de passage'!F23</f>
        <v>Participant 20</v>
      </c>
      <c r="C228" s="407" t="str">
        <f>'Ordre de passage'!G23</f>
        <v>Participant 50</v>
      </c>
      <c r="D228" s="110"/>
      <c r="E228" s="143">
        <f t="shared" si="29"/>
      </c>
      <c r="F228" s="138">
        <f>IF(I228="","",LOOKUP(E228,Valeurs!$G$4:Valeurs!$G$43,Valeurs!$H$4:Valeurs!$H$43))</f>
      </c>
      <c r="G228" s="367" t="str">
        <f>IF(E228="","0,00%",LOOKUP(E228,Valeurs!$J$4:$J$43,Valeurs!$L$4:$L$43))</f>
        <v>0,00%</v>
      </c>
      <c r="H228" s="260"/>
      <c r="I228" s="257">
        <f>IF(N228="","",SUM(N228,AB228,L228,J228,P228,R228,T228,V228,X228,Z228))</f>
      </c>
      <c r="J228" s="207"/>
      <c r="K228" s="139">
        <f t="shared" si="31"/>
      </c>
      <c r="L228" s="207"/>
      <c r="M228" s="139">
        <f t="shared" si="32"/>
      </c>
      <c r="N228" s="207"/>
      <c r="O228" s="139">
        <f t="shared" si="33"/>
      </c>
      <c r="P228" s="207"/>
      <c r="Q228" s="139">
        <f t="shared" si="34"/>
      </c>
      <c r="R228" s="207"/>
      <c r="S228" s="139">
        <f>IF(R228="","",RANK(R228,$R$220:$R$238))</f>
      </c>
      <c r="T228" s="207"/>
      <c r="U228" s="139">
        <f>IF(T228="","",RANK(T228,$T$220:$T$238))</f>
      </c>
      <c r="V228" s="207"/>
      <c r="W228" s="139">
        <f>IF(V228="","",RANK(V228,$V$220:$V$238))</f>
      </c>
      <c r="X228" s="207"/>
      <c r="Y228" s="139">
        <f>IF(X228="","",RANK(X228,$X$209:$X$238))</f>
      </c>
      <c r="Z228" s="207"/>
      <c r="AA228" s="139">
        <f>IF(Z228="","",RANK(Z228,$Z$209:$Z$238))</f>
      </c>
      <c r="AB228" s="210"/>
      <c r="AC228" s="139">
        <f>IF(AB228="","",RANK(AB228,$AB$209:$AB$238))</f>
      </c>
    </row>
    <row r="229" spans="1:29" ht="12.75" hidden="1">
      <c r="A229" s="405" t="str">
        <f>'Ordre de passage'!E24</f>
        <v>CLUB 21</v>
      </c>
      <c r="B229" s="406" t="str">
        <f>'Ordre de passage'!F24</f>
        <v>Participant 21</v>
      </c>
      <c r="C229" s="407" t="str">
        <f>'Ordre de passage'!G24</f>
        <v>Participant 51</v>
      </c>
      <c r="D229" s="110"/>
      <c r="E229" s="143">
        <f t="shared" si="29"/>
      </c>
      <c r="F229" s="138">
        <f>IF(I229="","",LOOKUP(E229,Valeurs!$G$4:Valeurs!$G$43,Valeurs!$H$4:Valeurs!$H$43))</f>
      </c>
      <c r="G229" s="367" t="str">
        <f>IF(E229="","0,00%",LOOKUP(E229,Valeurs!$J$4:$J$43,Valeurs!$L$4:$L$43))</f>
        <v>0,00%</v>
      </c>
      <c r="H229" s="260"/>
      <c r="I229" s="257">
        <f>IF(N229="","",SUM(N229,AB229,L229,J229,P229,R229,T229,V229,X229,Z229))</f>
      </c>
      <c r="J229" s="207"/>
      <c r="K229" s="139">
        <f t="shared" si="31"/>
      </c>
      <c r="L229" s="207"/>
      <c r="M229" s="139">
        <f t="shared" si="32"/>
      </c>
      <c r="N229" s="207"/>
      <c r="O229" s="139">
        <f t="shared" si="33"/>
      </c>
      <c r="P229" s="207"/>
      <c r="Q229" s="139">
        <f t="shared" si="34"/>
      </c>
      <c r="R229" s="207"/>
      <c r="S229" s="139">
        <f>IF(R229="","",RANK(R229,$R$220:$R$238))</f>
      </c>
      <c r="T229" s="207"/>
      <c r="U229" s="139">
        <f>IF(T229="","",RANK(T229,$T$220:$T$238))</f>
      </c>
      <c r="V229" s="207"/>
      <c r="W229" s="139">
        <f>IF(V229="","",RANK(V229,$V$220:$V$238))</f>
      </c>
      <c r="X229" s="207"/>
      <c r="Y229" s="139">
        <f>IF(X229="","",RANK(X229,$X$209:$X$238))</f>
      </c>
      <c r="Z229" s="207"/>
      <c r="AA229" s="139">
        <f>IF(Z229="","",RANK(Z229,$Z$209:$Z$238))</f>
      </c>
      <c r="AB229" s="210"/>
      <c r="AC229" s="139">
        <f>IF(AB229="","",RANK(AB229,$AB$209:$AB$238))</f>
      </c>
    </row>
    <row r="230" spans="1:29" ht="12.75" hidden="1">
      <c r="A230" s="405" t="str">
        <f>'Ordre de passage'!E25</f>
        <v>CLUB 22</v>
      </c>
      <c r="B230" s="406" t="str">
        <f>'Ordre de passage'!F25</f>
        <v>Participant 22</v>
      </c>
      <c r="C230" s="407" t="str">
        <f>'Ordre de passage'!G25</f>
        <v>Participant 52</v>
      </c>
      <c r="D230" s="110"/>
      <c r="E230" s="143">
        <f t="shared" si="29"/>
      </c>
      <c r="F230" s="138">
        <f>IF(I230="","",LOOKUP(E230,Valeurs!$G$4:Valeurs!$G$43,Valeurs!$H$4:Valeurs!$H$43))</f>
      </c>
      <c r="G230" s="367" t="str">
        <f>IF(E230="","0,00%",LOOKUP(E230,Valeurs!$J$4:$J$43,Valeurs!$L$4:$L$43))</f>
        <v>0,00%</v>
      </c>
      <c r="H230" s="260"/>
      <c r="I230" s="257">
        <f>IF(N230="","",SUM(N230,AB230,L230,J230,P230,R230,T230,V230,X230,Z230))</f>
      </c>
      <c r="J230" s="207"/>
      <c r="K230" s="139">
        <f t="shared" si="31"/>
      </c>
      <c r="L230" s="207"/>
      <c r="M230" s="139">
        <f t="shared" si="32"/>
      </c>
      <c r="N230" s="207"/>
      <c r="O230" s="139">
        <f t="shared" si="33"/>
      </c>
      <c r="P230" s="207"/>
      <c r="Q230" s="139">
        <f t="shared" si="34"/>
      </c>
      <c r="R230" s="207"/>
      <c r="S230" s="139">
        <f>IF(R230="","",RANK(R230,$R$220:$R$238))</f>
      </c>
      <c r="T230" s="207"/>
      <c r="U230" s="139">
        <f>IF(T230="","",RANK(T230,$T$220:$T$238))</f>
      </c>
      <c r="V230" s="207"/>
      <c r="W230" s="139">
        <f>IF(V230="","",RANK(V230,$V$220:$V$238))</f>
      </c>
      <c r="X230" s="207"/>
      <c r="Y230" s="139">
        <f>IF(X230="","",RANK(X230,$X$209:$X$238))</f>
      </c>
      <c r="Z230" s="207"/>
      <c r="AA230" s="139">
        <f>IF(Z230="","",RANK(Z230,$Z$209:$Z$238))</f>
      </c>
      <c r="AB230" s="210"/>
      <c r="AC230" s="139">
        <f>IF(AB230="","",RANK(AB230,$AB$209:$AB$238))</f>
      </c>
    </row>
    <row r="231" spans="1:29" ht="12.75" hidden="1">
      <c r="A231" s="405" t="str">
        <f>'Ordre de passage'!E26</f>
        <v>CLUB 23</v>
      </c>
      <c r="B231" s="406" t="str">
        <f>'Ordre de passage'!F26</f>
        <v>Participant 23</v>
      </c>
      <c r="C231" s="407" t="str">
        <f>'Ordre de passage'!G26</f>
        <v>Participant 53</v>
      </c>
      <c r="D231" s="110"/>
      <c r="E231" s="143">
        <f t="shared" si="29"/>
      </c>
      <c r="F231" s="138">
        <f>IF(I231="","",LOOKUP(E231,Valeurs!$G$4:Valeurs!$G$43,Valeurs!$H$4:Valeurs!$H$43))</f>
      </c>
      <c r="G231" s="367" t="str">
        <f>IF(E231="","0,00%",LOOKUP(E231,Valeurs!$J$4:$J$43,Valeurs!$L$4:$L$43))</f>
        <v>0,00%</v>
      </c>
      <c r="H231" s="260"/>
      <c r="I231" s="257">
        <f>IF(N231="","",SUM(N231,AB231,L231,J231,P231,R231,T231,V231,X231,Z231))</f>
      </c>
      <c r="J231" s="207"/>
      <c r="K231" s="139">
        <f t="shared" si="31"/>
      </c>
      <c r="L231" s="207"/>
      <c r="M231" s="139">
        <f t="shared" si="32"/>
      </c>
      <c r="N231" s="207"/>
      <c r="O231" s="139">
        <f t="shared" si="33"/>
      </c>
      <c r="P231" s="207"/>
      <c r="Q231" s="139">
        <f t="shared" si="34"/>
      </c>
      <c r="R231" s="207"/>
      <c r="S231" s="139">
        <f>IF(R231="","",RANK(R231,$R$220:$R$238))</f>
      </c>
      <c r="T231" s="207"/>
      <c r="U231" s="139">
        <f>IF(T231="","",RANK(T231,$T$220:$T$238))</f>
      </c>
      <c r="V231" s="207"/>
      <c r="W231" s="139">
        <f>IF(V231="","",RANK(V231,$V$220:$V$238))</f>
      </c>
      <c r="X231" s="207"/>
      <c r="Y231" s="139">
        <f>IF(X231="","",RANK(X231,$X$209:$X$238))</f>
      </c>
      <c r="Z231" s="207"/>
      <c r="AA231" s="139">
        <f>IF(Z231="","",RANK(Z231,$Z$209:$Z$238))</f>
      </c>
      <c r="AB231" s="210"/>
      <c r="AC231" s="139">
        <f>IF(AB231="","",RANK(AB231,$AB$209:$AB$238))</f>
      </c>
    </row>
    <row r="232" spans="1:29" ht="12.75" hidden="1">
      <c r="A232" s="405" t="str">
        <f>'Ordre de passage'!E27</f>
        <v>CLUB 24</v>
      </c>
      <c r="B232" s="406" t="str">
        <f>'Ordre de passage'!F27</f>
        <v>Participant 24</v>
      </c>
      <c r="C232" s="407" t="str">
        <f>'Ordre de passage'!G27</f>
        <v>Participant 54</v>
      </c>
      <c r="D232" s="110"/>
      <c r="E232" s="143">
        <f t="shared" si="29"/>
      </c>
      <c r="F232" s="138">
        <f>IF(I232="","",LOOKUP(E232,Valeurs!$G$4:Valeurs!$G$43,Valeurs!$H$4:Valeurs!$H$43))</f>
      </c>
      <c r="G232" s="367" t="str">
        <f>IF(E232="","0,00%",LOOKUP(E232,Valeurs!$J$4:$J$43,Valeurs!$L$4:$L$43))</f>
        <v>0,00%</v>
      </c>
      <c r="H232" s="260"/>
      <c r="I232" s="257">
        <f>IF(N232="","",SUM(N232,AB232,L232,J232,P232,R232,T232,V232,X232,Z232))</f>
      </c>
      <c r="J232" s="207"/>
      <c r="K232" s="139">
        <f t="shared" si="31"/>
      </c>
      <c r="L232" s="207"/>
      <c r="M232" s="139">
        <f t="shared" si="32"/>
      </c>
      <c r="N232" s="207"/>
      <c r="O232" s="139">
        <f t="shared" si="33"/>
      </c>
      <c r="P232" s="207"/>
      <c r="Q232" s="139">
        <f t="shared" si="34"/>
      </c>
      <c r="R232" s="207"/>
      <c r="S232" s="139">
        <f>IF(R232="","",RANK(R232,$R$220:$R$238))</f>
      </c>
      <c r="T232" s="207"/>
      <c r="U232" s="139">
        <f>IF(T232="","",RANK(T232,$T$220:$T$238))</f>
      </c>
      <c r="V232" s="207"/>
      <c r="W232" s="139">
        <f>IF(V232="","",RANK(V232,$V$220:$V$238))</f>
      </c>
      <c r="X232" s="207"/>
      <c r="Y232" s="139">
        <f>IF(X232="","",RANK(X232,$X$209:$X$238))</f>
      </c>
      <c r="Z232" s="207"/>
      <c r="AA232" s="139">
        <f>IF(Z232="","",RANK(Z232,$Z$209:$Z$238))</f>
      </c>
      <c r="AB232" s="210"/>
      <c r="AC232" s="139">
        <f>IF(AB232="","",RANK(AB232,$AB$209:$AB$238))</f>
      </c>
    </row>
    <row r="233" spans="1:29" ht="12.75" hidden="1">
      <c r="A233" s="405" t="str">
        <f>'Ordre de passage'!E28</f>
        <v>CLUB 25</v>
      </c>
      <c r="B233" s="406" t="str">
        <f>'Ordre de passage'!F28</f>
        <v>Participant 25</v>
      </c>
      <c r="C233" s="407" t="str">
        <f>'Ordre de passage'!G28</f>
        <v>Participant 55</v>
      </c>
      <c r="D233" s="110"/>
      <c r="E233" s="143">
        <f t="shared" si="29"/>
      </c>
      <c r="F233" s="138">
        <f>IF(I233="","",LOOKUP(E233,Valeurs!$G$4:Valeurs!$G$43,Valeurs!$H$4:Valeurs!$H$43))</f>
      </c>
      <c r="G233" s="367" t="str">
        <f>IF(E233="","0,00%",LOOKUP(E233,Valeurs!$J$4:$J$43,Valeurs!$L$4:$L$43))</f>
        <v>0,00%</v>
      </c>
      <c r="H233" s="260"/>
      <c r="I233" s="257">
        <f>IF(N233="","",SUM(N233,AB233,L233,J233,P233,R233,T233,V233,X233,Z233))</f>
      </c>
      <c r="J233" s="207"/>
      <c r="K233" s="139">
        <f t="shared" si="31"/>
      </c>
      <c r="L233" s="207"/>
      <c r="M233" s="139">
        <f t="shared" si="32"/>
      </c>
      <c r="N233" s="207"/>
      <c r="O233" s="139">
        <f t="shared" si="33"/>
      </c>
      <c r="P233" s="207"/>
      <c r="Q233" s="139">
        <f t="shared" si="34"/>
      </c>
      <c r="R233" s="207"/>
      <c r="S233" s="139">
        <f>IF(R233="","",RANK(R233,$R$220:$R$238))</f>
      </c>
      <c r="T233" s="207"/>
      <c r="U233" s="139">
        <f>IF(T233="","",RANK(T233,$T$220:$T$238))</f>
      </c>
      <c r="V233" s="207"/>
      <c r="W233" s="139">
        <f>IF(V233="","",RANK(V233,$V$220:$V$238))</f>
      </c>
      <c r="X233" s="207"/>
      <c r="Y233" s="139">
        <f>IF(X233="","",RANK(X233,$X$209:$X$238))</f>
      </c>
      <c r="Z233" s="207"/>
      <c r="AA233" s="139">
        <f>IF(Z233="","",RANK(Z233,$Z$209:$Z$238))</f>
      </c>
      <c r="AB233" s="210"/>
      <c r="AC233" s="139">
        <f>IF(AB233="","",RANK(AB233,$AB$209:$AB$238))</f>
      </c>
    </row>
    <row r="234" spans="1:29" ht="12.75" hidden="1">
      <c r="A234" s="405" t="str">
        <f>'Ordre de passage'!E29</f>
        <v>CLUB 26</v>
      </c>
      <c r="B234" s="406" t="str">
        <f>'Ordre de passage'!F29</f>
        <v>Participant 26</v>
      </c>
      <c r="C234" s="407" t="str">
        <f>'Ordre de passage'!G29</f>
        <v>Participant 56</v>
      </c>
      <c r="D234" s="110"/>
      <c r="E234" s="143">
        <f t="shared" si="29"/>
      </c>
      <c r="F234" s="138">
        <f>IF(I234="","",LOOKUP(E234,Valeurs!$G$4:Valeurs!$G$43,Valeurs!$H$4:Valeurs!$H$43))</f>
      </c>
      <c r="G234" s="367" t="str">
        <f>IF(E234="","0,00%",LOOKUP(E234,Valeurs!$J$4:$J$43,Valeurs!$L$4:$L$43))</f>
        <v>0,00%</v>
      </c>
      <c r="H234" s="260"/>
      <c r="I234" s="257">
        <f>IF(N234="","",SUM(N234,AB234,L234,J234,P234,R234,T234,V234,X234,Z234))</f>
      </c>
      <c r="J234" s="207"/>
      <c r="K234" s="139">
        <f t="shared" si="31"/>
      </c>
      <c r="L234" s="207"/>
      <c r="M234" s="139">
        <f t="shared" si="32"/>
      </c>
      <c r="N234" s="207"/>
      <c r="O234" s="139">
        <f t="shared" si="33"/>
      </c>
      <c r="P234" s="207"/>
      <c r="Q234" s="139">
        <f t="shared" si="34"/>
      </c>
      <c r="R234" s="207"/>
      <c r="S234" s="139">
        <f>IF(R234="","",RANK(R234,$R$220:$R$238))</f>
      </c>
      <c r="T234" s="207"/>
      <c r="U234" s="139">
        <f>IF(T234="","",RANK(T234,$T$220:$T$238))</f>
      </c>
      <c r="V234" s="207"/>
      <c r="W234" s="139">
        <f>IF(V234="","",RANK(V234,$V$220:$V$238))</f>
      </c>
      <c r="X234" s="207"/>
      <c r="Y234" s="139">
        <f>IF(X234="","",RANK(X234,$X$209:$X$238))</f>
      </c>
      <c r="Z234" s="207"/>
      <c r="AA234" s="139">
        <f>IF(Z234="","",RANK(Z234,$Z$209:$Z$238))</f>
      </c>
      <c r="AB234" s="210"/>
      <c r="AC234" s="139">
        <f>IF(AB234="","",RANK(AB234,$AB$209:$AB$238))</f>
      </c>
    </row>
    <row r="235" spans="1:29" ht="12.75" hidden="1">
      <c r="A235" s="405" t="str">
        <f>'Ordre de passage'!E30</f>
        <v>CLUB 27</v>
      </c>
      <c r="B235" s="406" t="str">
        <f>'Ordre de passage'!F30</f>
        <v>Participant 27</v>
      </c>
      <c r="C235" s="407" t="str">
        <f>'Ordre de passage'!G30</f>
        <v>Participant 57</v>
      </c>
      <c r="D235" s="110"/>
      <c r="E235" s="143">
        <f t="shared" si="29"/>
      </c>
      <c r="F235" s="138">
        <f>IF(I235="","",LOOKUP(E235,Valeurs!$G$4:Valeurs!$G$43,Valeurs!$H$4:Valeurs!$H$43))</f>
      </c>
      <c r="G235" s="367" t="str">
        <f>IF(E235="","0,00%",LOOKUP(E235,Valeurs!$J$4:$J$43,Valeurs!$L$4:$L$43))</f>
        <v>0,00%</v>
      </c>
      <c r="H235" s="260"/>
      <c r="I235" s="257">
        <f>IF(N235="","",SUM(N235,AB235,L235,J235,P235,R235,T235,V235,X235,Z235))</f>
      </c>
      <c r="J235" s="207"/>
      <c r="K235" s="139">
        <f t="shared" si="31"/>
      </c>
      <c r="L235" s="207"/>
      <c r="M235" s="139">
        <f t="shared" si="32"/>
      </c>
      <c r="N235" s="207"/>
      <c r="O235" s="139">
        <f t="shared" si="33"/>
      </c>
      <c r="P235" s="207"/>
      <c r="Q235" s="139">
        <f t="shared" si="34"/>
      </c>
      <c r="R235" s="207"/>
      <c r="S235" s="139">
        <f>IF(R235="","",RANK(R235,$R$220:$R$238))</f>
      </c>
      <c r="T235" s="207"/>
      <c r="U235" s="139">
        <f>IF(T235="","",RANK(T235,$T$220:$T$238))</f>
      </c>
      <c r="V235" s="207"/>
      <c r="W235" s="139">
        <f>IF(V235="","",RANK(V235,$V$220:$V$238))</f>
      </c>
      <c r="X235" s="207"/>
      <c r="Y235" s="139">
        <f>IF(X235="","",RANK(X235,$X$209:$X$238))</f>
      </c>
      <c r="Z235" s="207"/>
      <c r="AA235" s="139">
        <f>IF(Z235="","",RANK(Z235,$Z$209:$Z$238))</f>
      </c>
      <c r="AB235" s="210"/>
      <c r="AC235" s="139">
        <f>IF(AB235="","",RANK(AB235,$AB$209:$AB$238))</f>
      </c>
    </row>
    <row r="236" spans="1:29" ht="12.75" hidden="1">
      <c r="A236" s="405" t="str">
        <f>'Ordre de passage'!E31</f>
        <v>CLUB 28</v>
      </c>
      <c r="B236" s="406" t="str">
        <f>'Ordre de passage'!F31</f>
        <v>Participant 28</v>
      </c>
      <c r="C236" s="407" t="str">
        <f>'Ordre de passage'!G31</f>
        <v>Participant 58</v>
      </c>
      <c r="D236" s="110"/>
      <c r="E236" s="143">
        <f t="shared" si="29"/>
      </c>
      <c r="F236" s="138">
        <f>IF(I236="","",LOOKUP(E236,Valeurs!$G$4:Valeurs!$G$43,Valeurs!$H$4:Valeurs!$H$43))</f>
      </c>
      <c r="G236" s="367" t="str">
        <f>IF(E236="","0,00%",LOOKUP(E236,Valeurs!$J$4:$J$43,Valeurs!$L$4:$L$43))</f>
        <v>0,00%</v>
      </c>
      <c r="H236" s="260"/>
      <c r="I236" s="257">
        <f>IF(N236="","",SUM(N236,AB236,L236,J236,P236,R236,T236,V236,X236,Z236))</f>
      </c>
      <c r="J236" s="207"/>
      <c r="K236" s="139">
        <f t="shared" si="31"/>
      </c>
      <c r="L236" s="207"/>
      <c r="M236" s="139">
        <f t="shared" si="32"/>
      </c>
      <c r="N236" s="207"/>
      <c r="O236" s="139">
        <f t="shared" si="33"/>
      </c>
      <c r="P236" s="207"/>
      <c r="Q236" s="139">
        <f t="shared" si="34"/>
      </c>
      <c r="R236" s="207"/>
      <c r="S236" s="139">
        <f>IF(R236="","",RANK(R236,$R$220:$R$238))</f>
      </c>
      <c r="T236" s="207"/>
      <c r="U236" s="139">
        <f>IF(T236="","",RANK(T236,$T$220:$T$238))</f>
      </c>
      <c r="V236" s="207"/>
      <c r="W236" s="139">
        <f>IF(V236="","",RANK(V236,$V$220:$V$238))</f>
      </c>
      <c r="X236" s="207"/>
      <c r="Y236" s="139">
        <f>IF(X236="","",RANK(X236,$X$209:$X$238))</f>
      </c>
      <c r="Z236" s="207"/>
      <c r="AA236" s="139">
        <f>IF(Z236="","",RANK(Z236,$Z$209:$Z$238))</f>
      </c>
      <c r="AB236" s="210"/>
      <c r="AC236" s="139">
        <f>IF(AB236="","",RANK(AB236,$AB$209:$AB$238))</f>
      </c>
    </row>
    <row r="237" spans="1:29" ht="12.75" hidden="1">
      <c r="A237" s="405" t="str">
        <f>'Ordre de passage'!E32</f>
        <v>CLUB 29</v>
      </c>
      <c r="B237" s="406" t="str">
        <f>'Ordre de passage'!F32</f>
        <v>Participant 29</v>
      </c>
      <c r="C237" s="407" t="str">
        <f>'Ordre de passage'!G32</f>
        <v>Participant 59</v>
      </c>
      <c r="D237" s="110"/>
      <c r="E237" s="143">
        <f t="shared" si="29"/>
      </c>
      <c r="F237" s="138">
        <f>IF(I237="","",LOOKUP(E237,Valeurs!$G$4:Valeurs!$G$43,Valeurs!$H$4:Valeurs!$H$43))</f>
      </c>
      <c r="G237" s="367" t="str">
        <f>IF(E237="","0,00%",LOOKUP(E237,Valeurs!$J$4:$J$43,Valeurs!$L$4:$L$43))</f>
        <v>0,00%</v>
      </c>
      <c r="H237" s="260"/>
      <c r="I237" s="257">
        <f>IF(N237="","",SUM(N237,AB237,L237,J237,P237,R237,T237,V237,X237,Z237))</f>
      </c>
      <c r="J237" s="207"/>
      <c r="K237" s="139">
        <f t="shared" si="31"/>
      </c>
      <c r="L237" s="207"/>
      <c r="M237" s="139">
        <f t="shared" si="32"/>
      </c>
      <c r="N237" s="207"/>
      <c r="O237" s="139">
        <f t="shared" si="33"/>
      </c>
      <c r="P237" s="207"/>
      <c r="Q237" s="139">
        <f t="shared" si="34"/>
      </c>
      <c r="R237" s="207"/>
      <c r="S237" s="139">
        <f>IF(R237="","",RANK(R237,$R$220:$R$238))</f>
      </c>
      <c r="T237" s="207"/>
      <c r="U237" s="139">
        <f>IF(T237="","",RANK(T237,$T$220:$T$238))</f>
      </c>
      <c r="V237" s="207"/>
      <c r="W237" s="139">
        <f>IF(V237="","",RANK(V237,$V$220:$V$238))</f>
      </c>
      <c r="X237" s="207"/>
      <c r="Y237" s="139">
        <f>IF(X237="","",RANK(X237,$X$209:$X$238))</f>
      </c>
      <c r="Z237" s="207"/>
      <c r="AA237" s="139">
        <f>IF(Z237="","",RANK(Z237,$Z$209:$Z$238))</f>
      </c>
      <c r="AB237" s="210"/>
      <c r="AC237" s="139">
        <f>IF(AB237="","",RANK(AB237,$AB$209:$AB$238))</f>
      </c>
    </row>
    <row r="238" spans="1:29" ht="13.5" hidden="1" thickBot="1">
      <c r="A238" s="408" t="str">
        <f>'Ordre de passage'!E33</f>
        <v>CLUB 30</v>
      </c>
      <c r="B238" s="409" t="str">
        <f>'Ordre de passage'!F33</f>
        <v>Participant 30</v>
      </c>
      <c r="C238" s="410" t="str">
        <f>'Ordre de passage'!G33</f>
        <v>Participant 60</v>
      </c>
      <c r="D238" s="111"/>
      <c r="E238" s="144">
        <f t="shared" si="29"/>
      </c>
      <c r="F238" s="140">
        <f>IF(I238="","",LOOKUP(E238,Valeurs!$G$4:Valeurs!$G$43,Valeurs!$H$4:Valeurs!$H$43))</f>
      </c>
      <c r="G238" s="368" t="str">
        <f>IF(E238="","0,00%",LOOKUP(E238,Valeurs!$J$4:$J$43,Valeurs!$L$4:$L$43))</f>
        <v>0,00%</v>
      </c>
      <c r="H238" s="262"/>
      <c r="I238" s="258">
        <f>IF(N238="","",SUM(N238,AB238,L238,J238,P238,R238,T238,V238,X238,Z238))</f>
      </c>
      <c r="J238" s="208"/>
      <c r="K238" s="141">
        <f t="shared" si="31"/>
      </c>
      <c r="L238" s="208"/>
      <c r="M238" s="141">
        <f t="shared" si="32"/>
      </c>
      <c r="N238" s="208"/>
      <c r="O238" s="141">
        <f t="shared" si="33"/>
      </c>
      <c r="P238" s="208"/>
      <c r="Q238" s="141">
        <f t="shared" si="34"/>
      </c>
      <c r="R238" s="208"/>
      <c r="S238" s="141">
        <f>IF(R238="","",RANK(R238,$R$220:$R$238))</f>
      </c>
      <c r="T238" s="208"/>
      <c r="U238" s="141">
        <f>IF(T238="","",RANK(T238,$T$220:$T$238))</f>
      </c>
      <c r="V238" s="208"/>
      <c r="W238" s="141">
        <f>IF(V238="","",RANK(V238,$V$220:$V$238))</f>
      </c>
      <c r="X238" s="208"/>
      <c r="Y238" s="141">
        <f>IF(X238="","",RANK(X238,$X$209:$X$238))</f>
      </c>
      <c r="Z238" s="208"/>
      <c r="AA238" s="141">
        <f>IF(Z238="","",RANK(Z238,$Z$209:$Z$238))</f>
      </c>
      <c r="AB238" s="211"/>
      <c r="AC238" s="141">
        <f>IF(AB238="","",RANK(AB238,$AB$209:$AB$238))</f>
      </c>
    </row>
  </sheetData>
  <sheetProtection/>
  <mergeCells count="116">
    <mergeCell ref="A205:W205"/>
    <mergeCell ref="A206:W206"/>
    <mergeCell ref="A37:K37"/>
    <mergeCell ref="A38:K38"/>
    <mergeCell ref="B74:C74"/>
    <mergeCell ref="B75:C75"/>
    <mergeCell ref="B76:C76"/>
    <mergeCell ref="B77:C77"/>
    <mergeCell ref="B78:C78"/>
    <mergeCell ref="B79:C79"/>
    <mergeCell ref="B80:C80"/>
    <mergeCell ref="H207:H208"/>
    <mergeCell ref="J207:K207"/>
    <mergeCell ref="L207:M207"/>
    <mergeCell ref="N207:O207"/>
    <mergeCell ref="A171:Y171"/>
    <mergeCell ref="B87:C87"/>
    <mergeCell ref="B88:C88"/>
    <mergeCell ref="B89:C89"/>
    <mergeCell ref="V207:W207"/>
    <mergeCell ref="P207:Q207"/>
    <mergeCell ref="R207:S207"/>
    <mergeCell ref="T207:U207"/>
    <mergeCell ref="A207:A208"/>
    <mergeCell ref="E207:E208"/>
    <mergeCell ref="F207:F208"/>
    <mergeCell ref="G207:G208"/>
    <mergeCell ref="B81:C81"/>
    <mergeCell ref="B82:C82"/>
    <mergeCell ref="B83:C83"/>
    <mergeCell ref="B84:C84"/>
    <mergeCell ref="B85:C85"/>
    <mergeCell ref="B86:C86"/>
    <mergeCell ref="B93:C93"/>
    <mergeCell ref="B94:C94"/>
    <mergeCell ref="B95:C95"/>
    <mergeCell ref="B96:C96"/>
    <mergeCell ref="B97:C97"/>
    <mergeCell ref="A135:Y135"/>
    <mergeCell ref="A136:Y136"/>
    <mergeCell ref="X172:Y172"/>
    <mergeCell ref="L172:M172"/>
    <mergeCell ref="X137:Y137"/>
    <mergeCell ref="B137:C138"/>
    <mergeCell ref="V137:W137"/>
    <mergeCell ref="L137:M137"/>
    <mergeCell ref="N137:O137"/>
    <mergeCell ref="A170:Y170"/>
    <mergeCell ref="P137:Q137"/>
    <mergeCell ref="V172:W172"/>
    <mergeCell ref="B59:C59"/>
    <mergeCell ref="B60:C60"/>
    <mergeCell ref="B98:C98"/>
    <mergeCell ref="B68:C68"/>
    <mergeCell ref="B69:C69"/>
    <mergeCell ref="B90:C90"/>
    <mergeCell ref="B91:C91"/>
    <mergeCell ref="B92:C92"/>
    <mergeCell ref="A137:A138"/>
    <mergeCell ref="E137:E138"/>
    <mergeCell ref="F137:F138"/>
    <mergeCell ref="G137:G138"/>
    <mergeCell ref="H137:H138"/>
    <mergeCell ref="J137:K137"/>
    <mergeCell ref="R137:S137"/>
    <mergeCell ref="T137:U137"/>
    <mergeCell ref="B45:C45"/>
    <mergeCell ref="B46:C46"/>
    <mergeCell ref="B47:C47"/>
    <mergeCell ref="B70:C70"/>
    <mergeCell ref="B62:C62"/>
    <mergeCell ref="B63:C63"/>
    <mergeCell ref="B64:C64"/>
    <mergeCell ref="B65:C65"/>
    <mergeCell ref="B54:C54"/>
    <mergeCell ref="B55:C55"/>
    <mergeCell ref="B56:C56"/>
    <mergeCell ref="B57:C57"/>
    <mergeCell ref="B172:C173"/>
    <mergeCell ref="B71:C71"/>
    <mergeCell ref="B72:C72"/>
    <mergeCell ref="B73:C73"/>
    <mergeCell ref="B66:C66"/>
    <mergeCell ref="B67:C67"/>
    <mergeCell ref="B99:C99"/>
    <mergeCell ref="B103:C103"/>
    <mergeCell ref="B207:C208"/>
    <mergeCell ref="B40:C40"/>
    <mergeCell ref="B41:C41"/>
    <mergeCell ref="B50:C50"/>
    <mergeCell ref="B51:C51"/>
    <mergeCell ref="B52:C52"/>
    <mergeCell ref="B53:C53"/>
    <mergeCell ref="B48:C48"/>
    <mergeCell ref="B58:C58"/>
    <mergeCell ref="B61:C61"/>
    <mergeCell ref="A172:A173"/>
    <mergeCell ref="E172:E173"/>
    <mergeCell ref="F172:F173"/>
    <mergeCell ref="H172:H173"/>
    <mergeCell ref="J172:K172"/>
    <mergeCell ref="T172:U172"/>
    <mergeCell ref="N172:O172"/>
    <mergeCell ref="P172:Q172"/>
    <mergeCell ref="R172:S172"/>
    <mergeCell ref="G172:G173"/>
    <mergeCell ref="A2:K2"/>
    <mergeCell ref="A3:K3"/>
    <mergeCell ref="A101:K101"/>
    <mergeCell ref="A102:K102"/>
    <mergeCell ref="B42:C42"/>
    <mergeCell ref="B43:C43"/>
    <mergeCell ref="B44:C44"/>
    <mergeCell ref="B4:C4"/>
    <mergeCell ref="B39:C39"/>
    <mergeCell ref="B49:C49"/>
  </mergeCells>
  <printOptions horizontalCentered="1" verticalCentered="1"/>
  <pageMargins left="0.35433070866141736" right="0" top="0.5511811023622047" bottom="0.3937007874015748" header="0.31496062992125984" footer="0.11811023622047245"/>
  <pageSetup fitToHeight="9" horizontalDpi="300" verticalDpi="300" orientation="landscape" paperSize="5" scale="61" r:id="rId2"/>
  <headerFooter alignWithMargins="0">
    <oddHeader>&amp;C&amp;"Arial,Gras"&amp;14Compilation Régionale
Jeunes Sauveteurs
14 - 15 ans</oddHeader>
    <oddFooter>&amp;L&amp;D&amp;C&amp;G</oddFooter>
  </headerFooter>
  <rowBreaks count="2" manualBreakCount="2">
    <brk id="99" max="24" man="1"/>
    <brk id="149" max="24" man="1"/>
  </rowBreak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X132"/>
  <sheetViews>
    <sheetView tabSelected="1" view="pageBreakPreview" zoomScale="60" zoomScaleNormal="80" zoomScalePageLayoutView="0" workbookViewId="0" topLeftCell="A1">
      <selection activeCell="E4" sqref="E4"/>
    </sheetView>
  </sheetViews>
  <sheetFormatPr defaultColWidth="11.421875" defaultRowHeight="12.75"/>
  <cols>
    <col min="2" max="2" width="40.7109375" style="0" customWidth="1"/>
    <col min="3" max="3" width="7.7109375" style="1" customWidth="1"/>
    <col min="4" max="4" width="13.140625" style="1" customWidth="1"/>
    <col min="5" max="5" width="11.57421875" style="1" bestFit="1" customWidth="1"/>
    <col min="6" max="6" width="10.421875" style="0" customWidth="1"/>
    <col min="7" max="7" width="5.28125" style="1" customWidth="1"/>
    <col min="8" max="8" width="9.7109375" style="1" customWidth="1"/>
    <col min="9" max="9" width="13.140625" style="0" customWidth="1"/>
    <col min="10" max="10" width="5.28125" style="1" customWidth="1"/>
    <col min="11" max="11" width="9.7109375" style="1" customWidth="1"/>
    <col min="12" max="12" width="13.140625" style="0" customWidth="1"/>
    <col min="13" max="13" width="5.28125" style="1" customWidth="1"/>
    <col min="14" max="14" width="9.7109375" style="1" customWidth="1"/>
    <col min="15" max="15" width="13.140625" style="0" customWidth="1"/>
    <col min="16" max="16" width="5.28125" style="1" customWidth="1"/>
    <col min="17" max="17" width="9.7109375" style="1" customWidth="1"/>
    <col min="18" max="18" width="13.140625" style="1" customWidth="1"/>
    <col min="19" max="19" width="5.28125" style="1" customWidth="1"/>
    <col min="20" max="20" width="9.7109375" style="1" customWidth="1"/>
    <col min="21" max="21" width="13.140625" style="1" customWidth="1"/>
    <col min="22" max="22" width="5.28125" style="1" customWidth="1"/>
  </cols>
  <sheetData>
    <row r="1" ht="19.5" customHeight="1" thickBot="1"/>
    <row r="2" spans="1:22" ht="27" customHeight="1" thickBot="1">
      <c r="A2" s="509" t="s">
        <v>27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1"/>
    </row>
    <row r="3" spans="1:22" ht="36" customHeight="1" thickBot="1">
      <c r="A3" s="507" t="s">
        <v>47</v>
      </c>
      <c r="B3" s="518" t="s">
        <v>51</v>
      </c>
      <c r="C3" s="507" t="s">
        <v>4</v>
      </c>
      <c r="D3" s="17" t="s">
        <v>1</v>
      </c>
      <c r="E3" s="512" t="s">
        <v>16</v>
      </c>
      <c r="F3" s="513"/>
      <c r="G3" s="514"/>
      <c r="H3" s="513" t="s">
        <v>19</v>
      </c>
      <c r="I3" s="513"/>
      <c r="J3" s="514"/>
      <c r="K3" s="512" t="s">
        <v>97</v>
      </c>
      <c r="L3" s="513"/>
      <c r="M3" s="514"/>
      <c r="N3" s="512" t="s">
        <v>7</v>
      </c>
      <c r="O3" s="513"/>
      <c r="P3" s="514"/>
      <c r="Q3" s="515" t="s">
        <v>98</v>
      </c>
      <c r="R3" s="516"/>
      <c r="S3" s="517"/>
      <c r="T3" s="515" t="s">
        <v>15</v>
      </c>
      <c r="U3" s="516"/>
      <c r="V3" s="517"/>
    </row>
    <row r="4" spans="1:24" ht="36" customHeight="1" thickBot="1">
      <c r="A4" s="508"/>
      <c r="B4" s="519"/>
      <c r="C4" s="508"/>
      <c r="D4" s="56">
        <f>U4+R4++O4+F4+L4+I4</f>
        <v>1</v>
      </c>
      <c r="E4" s="329" t="s">
        <v>45</v>
      </c>
      <c r="F4" s="301">
        <v>0.05</v>
      </c>
      <c r="G4" s="54" t="s">
        <v>9</v>
      </c>
      <c r="H4" s="328" t="s">
        <v>45</v>
      </c>
      <c r="I4" s="310">
        <v>0.05</v>
      </c>
      <c r="J4" s="55" t="s">
        <v>9</v>
      </c>
      <c r="K4" s="329" t="s">
        <v>45</v>
      </c>
      <c r="L4" s="305">
        <v>0.05</v>
      </c>
      <c r="M4" s="308" t="s">
        <v>9</v>
      </c>
      <c r="N4" s="328" t="s">
        <v>45</v>
      </c>
      <c r="O4" s="56">
        <v>0.2</v>
      </c>
      <c r="P4" s="54" t="s">
        <v>9</v>
      </c>
      <c r="Q4" s="329" t="s">
        <v>45</v>
      </c>
      <c r="R4" s="309">
        <v>0.3</v>
      </c>
      <c r="S4" s="304" t="s">
        <v>9</v>
      </c>
      <c r="T4" s="328" t="s">
        <v>45</v>
      </c>
      <c r="U4" s="56">
        <v>0.35</v>
      </c>
      <c r="V4" s="57" t="s">
        <v>9</v>
      </c>
      <c r="X4" s="128" t="s">
        <v>58</v>
      </c>
    </row>
    <row r="5" spans="1:22" ht="15.75" customHeight="1">
      <c r="A5" s="276" t="str">
        <f>'Ordre de passage'!A4</f>
        <v>SSSL</v>
      </c>
      <c r="B5" s="298" t="str">
        <f>'Ordre de passage'!B4</f>
        <v>Sybel Roy</v>
      </c>
      <c r="C5" s="322">
        <f>IF(D5="","",RANK(D5,$D$5:$D$34))</f>
        <v>2</v>
      </c>
      <c r="D5" s="319">
        <f aca="true" t="shared" si="0" ref="D5:D34">SUM(F5+I5+L5+O5+R5+U5)</f>
        <v>0.865</v>
      </c>
      <c r="E5" s="370">
        <f>'11 ans et -'!J5</f>
        <v>18</v>
      </c>
      <c r="F5" s="312">
        <f>'11 ans et -'!I5</f>
        <v>0.045000000000000005</v>
      </c>
      <c r="G5" s="311">
        <f>'11 ans et -'!H5</f>
        <v>2</v>
      </c>
      <c r="H5" s="330">
        <f>'11 ans et -'!J39</f>
        <v>18</v>
      </c>
      <c r="I5" s="312">
        <f>'11 ans et -'!I39</f>
        <v>0.045000000000000005</v>
      </c>
      <c r="J5" s="311">
        <f>'11 ans et -'!H39</f>
        <v>2</v>
      </c>
      <c r="K5" s="330">
        <f>'11 ans et -'!J73</f>
        <v>18</v>
      </c>
      <c r="L5" s="312">
        <f>'11 ans et -'!I73</f>
        <v>0.045000000000000005</v>
      </c>
      <c r="M5" s="311">
        <f>'11 ans et -'!H73</f>
        <v>2</v>
      </c>
      <c r="N5" s="330">
        <f>'11 ans et -'!E108</f>
        <v>18</v>
      </c>
      <c r="O5" s="312">
        <f>'11 ans et -'!F108</f>
        <v>0.18000000000000002</v>
      </c>
      <c r="P5" s="307">
        <f>'11 ans et -'!D108</f>
        <v>2</v>
      </c>
      <c r="Q5" s="306">
        <f>'11 ans et -'!E143</f>
        <v>18</v>
      </c>
      <c r="R5" s="365">
        <f>'11 ans et -'!F143</f>
        <v>0.27</v>
      </c>
      <c r="S5" s="307">
        <f>'11 ans et -'!D143</f>
        <v>2</v>
      </c>
      <c r="T5" s="306">
        <f>'11 ans et -'!E178</f>
        <v>16</v>
      </c>
      <c r="U5" s="312">
        <f>'11 ans et -'!F178</f>
        <v>0.27999999999999997</v>
      </c>
      <c r="V5" s="307">
        <f>'11 ans et -'!D178</f>
        <v>3</v>
      </c>
    </row>
    <row r="6" spans="1:22" ht="15.75" customHeight="1">
      <c r="A6" s="277" t="str">
        <f>'Ordre de passage'!A5</f>
        <v>CSRN</v>
      </c>
      <c r="B6" s="299" t="str">
        <f>'Ordre de passage'!B5</f>
        <v>Samya Chakir</v>
      </c>
      <c r="C6" s="323">
        <f aca="true" t="shared" si="1" ref="C6:C34">IF(D6="","",RANK(D6,$D$5:$D$34))</f>
        <v>3</v>
      </c>
      <c r="D6" s="320">
        <f t="shared" si="0"/>
        <v>0.85</v>
      </c>
      <c r="E6" s="371">
        <f>'11 ans et -'!J6</f>
        <v>20</v>
      </c>
      <c r="F6" s="313">
        <f>'11 ans et -'!I6</f>
        <v>0.05</v>
      </c>
      <c r="G6" s="316">
        <f>'11 ans et -'!H6</f>
        <v>1</v>
      </c>
      <c r="H6" s="331">
        <f>'11 ans et -'!J40</f>
        <v>16</v>
      </c>
      <c r="I6" s="313">
        <f>'11 ans et -'!I40</f>
        <v>0.04000000000000001</v>
      </c>
      <c r="J6" s="316">
        <f>'11 ans et -'!H40</f>
        <v>3</v>
      </c>
      <c r="K6" s="331">
        <f>'11 ans et -'!J74</f>
        <v>16</v>
      </c>
      <c r="L6" s="313">
        <f>'11 ans et -'!I74</f>
        <v>0.04000000000000001</v>
      </c>
      <c r="M6" s="316">
        <f>'11 ans et -'!H74</f>
        <v>3</v>
      </c>
      <c r="N6" s="331">
        <f>'11 ans et -'!E109</f>
        <v>16</v>
      </c>
      <c r="O6" s="313">
        <f>'11 ans et -'!F109</f>
        <v>0.16000000000000003</v>
      </c>
      <c r="P6" s="303">
        <f>'11 ans et -'!D109</f>
        <v>3</v>
      </c>
      <c r="Q6" s="302">
        <f>'11 ans et -'!E144</f>
        <v>14</v>
      </c>
      <c r="R6" s="313">
        <f>'11 ans et -'!F144</f>
        <v>0.21</v>
      </c>
      <c r="S6" s="303">
        <f>'11 ans et -'!D144</f>
        <v>4</v>
      </c>
      <c r="T6" s="302">
        <f>'11 ans et -'!E179</f>
        <v>20</v>
      </c>
      <c r="U6" s="313">
        <f>'11 ans et -'!F179</f>
        <v>0.35</v>
      </c>
      <c r="V6" s="303">
        <f>'11 ans et -'!D179</f>
        <v>1</v>
      </c>
    </row>
    <row r="7" spans="1:22" ht="15.75" customHeight="1">
      <c r="A7" s="277" t="str">
        <f>'Ordre de passage'!A6</f>
        <v>CSRN</v>
      </c>
      <c r="B7" s="299" t="str">
        <f>'Ordre de passage'!B6</f>
        <v>Gabrielle Thibodeau</v>
      </c>
      <c r="C7" s="323">
        <f t="shared" si="1"/>
        <v>6</v>
      </c>
      <c r="D7" s="320">
        <f t="shared" si="0"/>
        <v>0.595</v>
      </c>
      <c r="E7" s="371" t="str">
        <f>'11 ans et -'!J7</f>
        <v>0</v>
      </c>
      <c r="F7" s="313" t="str">
        <f>'11 ans et -'!I7</f>
        <v>0,00%</v>
      </c>
      <c r="G7" s="316" t="str">
        <f>'11 ans et -'!H7</f>
        <v>DNF</v>
      </c>
      <c r="H7" s="331">
        <f>'11 ans et -'!J41</f>
        <v>14</v>
      </c>
      <c r="I7" s="313">
        <f>'11 ans et -'!I41</f>
        <v>0.034999999999999996</v>
      </c>
      <c r="J7" s="316">
        <f>'11 ans et -'!H41</f>
        <v>4</v>
      </c>
      <c r="K7" s="331">
        <f>'11 ans et -'!J75</f>
        <v>12</v>
      </c>
      <c r="L7" s="313">
        <f>'11 ans et -'!I75</f>
        <v>0.03</v>
      </c>
      <c r="M7" s="316">
        <f>'11 ans et -'!H75</f>
        <v>6</v>
      </c>
      <c r="N7" s="331">
        <f>'11 ans et -'!E110</f>
        <v>14</v>
      </c>
      <c r="O7" s="313">
        <f>'11 ans et -'!F110</f>
        <v>0.13999999999999999</v>
      </c>
      <c r="P7" s="303">
        <f>'11 ans et -'!D110</f>
        <v>4</v>
      </c>
      <c r="Q7" s="302">
        <f>'11 ans et -'!E145</f>
        <v>12</v>
      </c>
      <c r="R7" s="313">
        <f>'11 ans et -'!F145</f>
        <v>0.18</v>
      </c>
      <c r="S7" s="303">
        <f>'11 ans et -'!D145</f>
        <v>6</v>
      </c>
      <c r="T7" s="302">
        <f>'11 ans et -'!E180</f>
        <v>12</v>
      </c>
      <c r="U7" s="313">
        <f>'11 ans et -'!F180</f>
        <v>0.21</v>
      </c>
      <c r="V7" s="303">
        <f>'11 ans et -'!D180</f>
        <v>6</v>
      </c>
    </row>
    <row r="8" spans="1:22" ht="15.75" customHeight="1">
      <c r="A8" s="277" t="str">
        <f>'Ordre de passage'!A7</f>
        <v>CSRN</v>
      </c>
      <c r="B8" s="299" t="str">
        <f>'Ordre de passage'!B7</f>
        <v>Anabelle Rhéaume</v>
      </c>
      <c r="C8" s="323">
        <f t="shared" si="1"/>
        <v>5</v>
      </c>
      <c r="D8" s="320">
        <f t="shared" si="0"/>
        <v>0.61</v>
      </c>
      <c r="E8" s="371" t="str">
        <f>'11 ans et -'!J8</f>
        <v>0</v>
      </c>
      <c r="F8" s="313" t="str">
        <f>'11 ans et -'!I8</f>
        <v>0,00%</v>
      </c>
      <c r="G8" s="316" t="str">
        <f>'11 ans et -'!H8</f>
        <v>DNF</v>
      </c>
      <c r="H8" s="331">
        <f>'11 ans et -'!J42</f>
        <v>13</v>
      </c>
      <c r="I8" s="313">
        <f>'11 ans et -'!I42</f>
        <v>0.0325</v>
      </c>
      <c r="J8" s="316">
        <f>'11 ans et -'!H42</f>
        <v>5</v>
      </c>
      <c r="K8" s="331">
        <f>'11 ans et -'!J76</f>
        <v>14</v>
      </c>
      <c r="L8" s="313">
        <f>'11 ans et -'!I76</f>
        <v>0.034999999999999996</v>
      </c>
      <c r="M8" s="316">
        <f>'11 ans et -'!H76</f>
        <v>4</v>
      </c>
      <c r="N8" s="331">
        <f>'11 ans et -'!E111</f>
        <v>12</v>
      </c>
      <c r="O8" s="313">
        <f>'11 ans et -'!F111</f>
        <v>0.12</v>
      </c>
      <c r="P8" s="303">
        <f>'11 ans et -'!D111</f>
        <v>6</v>
      </c>
      <c r="Q8" s="302">
        <f>'11 ans et -'!E146</f>
        <v>13</v>
      </c>
      <c r="R8" s="313">
        <f>'11 ans et -'!F146</f>
        <v>0.195</v>
      </c>
      <c r="S8" s="303">
        <f>'11 ans et -'!D146</f>
        <v>5</v>
      </c>
      <c r="T8" s="302">
        <f>'11 ans et -'!E181</f>
        <v>13</v>
      </c>
      <c r="U8" s="313">
        <f>'11 ans et -'!F181</f>
        <v>0.22749999999999998</v>
      </c>
      <c r="V8" s="303">
        <f>'11 ans et -'!D181</f>
        <v>5</v>
      </c>
    </row>
    <row r="9" spans="1:22" ht="15.75" customHeight="1">
      <c r="A9" s="277" t="str">
        <f>'Ordre de passage'!A8</f>
        <v>CSRN</v>
      </c>
      <c r="B9" s="299" t="str">
        <f>'Ordre de passage'!B8</f>
        <v>Zoé Martin</v>
      </c>
      <c r="C9" s="323">
        <f t="shared" si="1"/>
        <v>4</v>
      </c>
      <c r="D9" s="320">
        <f t="shared" si="0"/>
        <v>0.7175</v>
      </c>
      <c r="E9" s="371">
        <f>'11 ans et -'!J9</f>
        <v>16</v>
      </c>
      <c r="F9" s="313">
        <f>'11 ans et -'!I9</f>
        <v>0.04000000000000001</v>
      </c>
      <c r="G9" s="316">
        <f>'11 ans et -'!H9</f>
        <v>3</v>
      </c>
      <c r="H9" s="331">
        <f>'11 ans et -'!J43</f>
        <v>12</v>
      </c>
      <c r="I9" s="313">
        <f>'11 ans et -'!I43</f>
        <v>0.03</v>
      </c>
      <c r="J9" s="316">
        <f>'11 ans et -'!H43</f>
        <v>6</v>
      </c>
      <c r="K9" s="331">
        <f>'11 ans et -'!J77</f>
        <v>13</v>
      </c>
      <c r="L9" s="313">
        <f>'11 ans et -'!I77</f>
        <v>0.0325</v>
      </c>
      <c r="M9" s="316">
        <f>'11 ans et -'!H77</f>
        <v>5</v>
      </c>
      <c r="N9" s="331">
        <f>'11 ans et -'!E112</f>
        <v>13</v>
      </c>
      <c r="O9" s="313">
        <f>'11 ans et -'!F112</f>
        <v>0.13</v>
      </c>
      <c r="P9" s="303">
        <f>'11 ans et -'!D112</f>
        <v>5</v>
      </c>
      <c r="Q9" s="302">
        <f>'11 ans et -'!E147</f>
        <v>16</v>
      </c>
      <c r="R9" s="313">
        <f>'11 ans et -'!F147</f>
        <v>0.24</v>
      </c>
      <c r="S9" s="303">
        <f>'11 ans et -'!D147</f>
        <v>3</v>
      </c>
      <c r="T9" s="302">
        <f>'11 ans et -'!E182</f>
        <v>14</v>
      </c>
      <c r="U9" s="313">
        <f>'11 ans et -'!F182</f>
        <v>0.24499999999999997</v>
      </c>
      <c r="V9" s="303">
        <f>'11 ans et -'!D182</f>
        <v>4</v>
      </c>
    </row>
    <row r="10" spans="1:22" ht="15.75" customHeight="1" thickBot="1">
      <c r="A10" s="277" t="str">
        <f>'Ordre de passage'!A9</f>
        <v>CSRAD</v>
      </c>
      <c r="B10" s="299" t="str">
        <f>'Ordre de passage'!B9</f>
        <v>Malory Boisclair</v>
      </c>
      <c r="C10" s="323">
        <f t="shared" si="1"/>
        <v>1</v>
      </c>
      <c r="D10" s="320">
        <f t="shared" si="0"/>
        <v>0.95</v>
      </c>
      <c r="E10" s="371">
        <f>'11 ans et -'!J10</f>
        <v>14</v>
      </c>
      <c r="F10" s="313">
        <f>'11 ans et -'!I10</f>
        <v>0.034999999999999996</v>
      </c>
      <c r="G10" s="316">
        <f>'11 ans et -'!H10</f>
        <v>4</v>
      </c>
      <c r="H10" s="331">
        <f>'11 ans et -'!J44</f>
        <v>20</v>
      </c>
      <c r="I10" s="313">
        <f>'11 ans et -'!I44</f>
        <v>0.05</v>
      </c>
      <c r="J10" s="316">
        <f>'11 ans et -'!H44</f>
        <v>1</v>
      </c>
      <c r="K10" s="331">
        <f>'11 ans et -'!J78</f>
        <v>20</v>
      </c>
      <c r="L10" s="313">
        <f>'11 ans et -'!I78</f>
        <v>0.05</v>
      </c>
      <c r="M10" s="316">
        <f>'11 ans et -'!H78</f>
        <v>1</v>
      </c>
      <c r="N10" s="331">
        <f>'11 ans et -'!E113</f>
        <v>20</v>
      </c>
      <c r="O10" s="313">
        <f>'11 ans et -'!F113</f>
        <v>0.2</v>
      </c>
      <c r="P10" s="303">
        <f>'11 ans et -'!D113</f>
        <v>1</v>
      </c>
      <c r="Q10" s="302">
        <f>'11 ans et -'!E148</f>
        <v>20</v>
      </c>
      <c r="R10" s="313">
        <f>'11 ans et -'!F148</f>
        <v>0.3</v>
      </c>
      <c r="S10" s="303">
        <f>'11 ans et -'!D148</f>
        <v>1</v>
      </c>
      <c r="T10" s="302">
        <f>'11 ans et -'!E183</f>
        <v>18</v>
      </c>
      <c r="U10" s="313">
        <f>'11 ans et -'!F183</f>
        <v>0.315</v>
      </c>
      <c r="V10" s="303">
        <f>'11 ans et -'!D183</f>
        <v>2</v>
      </c>
    </row>
    <row r="11" spans="1:22" ht="15.75" customHeight="1" hidden="1">
      <c r="A11" s="277" t="str">
        <f>'Ordre de passage'!A10</f>
        <v>CAEM</v>
      </c>
      <c r="B11" s="299" t="str">
        <f>'Ordre de passage'!B10</f>
        <v>Aglaé Chisogne</v>
      </c>
      <c r="C11" s="323">
        <f t="shared" si="1"/>
        <v>7</v>
      </c>
      <c r="D11" s="320">
        <f t="shared" si="0"/>
        <v>0</v>
      </c>
      <c r="E11" s="371">
        <f>'11 ans et -'!J11</f>
      </c>
      <c r="F11" s="313" t="str">
        <f>'11 ans et -'!I11</f>
        <v>0,00%</v>
      </c>
      <c r="G11" s="316">
        <f>'11 ans et -'!H11</f>
      </c>
      <c r="H11" s="331">
        <f>'11 ans et -'!J45</f>
      </c>
      <c r="I11" s="313" t="str">
        <f>'11 ans et -'!I45</f>
        <v>0,00%</v>
      </c>
      <c r="J11" s="316">
        <f>'11 ans et -'!H45</f>
      </c>
      <c r="K11" s="331">
        <f>'11 ans et -'!J79</f>
      </c>
      <c r="L11" s="313" t="str">
        <f>'11 ans et -'!I79</f>
        <v>0,00%</v>
      </c>
      <c r="M11" s="316">
        <f>'11 ans et -'!H79</f>
      </c>
      <c r="N11" s="331">
        <f>'11 ans et -'!E114</f>
      </c>
      <c r="O11" s="313" t="str">
        <f>'11 ans et -'!F114</f>
        <v>0,00%</v>
      </c>
      <c r="P11" s="303">
        <f>'11 ans et -'!D114</f>
      </c>
      <c r="Q11" s="302">
        <f>'11 ans et -'!E149</f>
      </c>
      <c r="R11" s="313" t="str">
        <f>'11 ans et -'!F149</f>
        <v>0,00%</v>
      </c>
      <c r="S11" s="303">
        <f>'11 ans et -'!D149</f>
      </c>
      <c r="T11" s="302">
        <f>'11 ans et -'!E184</f>
      </c>
      <c r="U11" s="313" t="str">
        <f>'11 ans et -'!F184</f>
        <v>0,00%</v>
      </c>
      <c r="V11" s="303">
        <f>'11 ans et -'!D184</f>
      </c>
    </row>
    <row r="12" spans="1:22" ht="15.75" customHeight="1" hidden="1">
      <c r="A12" s="277" t="str">
        <f>'Ordre de passage'!A11</f>
        <v>CLUB 8</v>
      </c>
      <c r="B12" s="299" t="str">
        <f>'Ordre de passage'!B11</f>
        <v>Participant 8</v>
      </c>
      <c r="C12" s="323">
        <f t="shared" si="1"/>
        <v>7</v>
      </c>
      <c r="D12" s="320">
        <f t="shared" si="0"/>
        <v>0</v>
      </c>
      <c r="E12" s="371">
        <f>'11 ans et -'!J12</f>
      </c>
      <c r="F12" s="313" t="str">
        <f>'11 ans et -'!I12</f>
        <v>0,00%</v>
      </c>
      <c r="G12" s="316">
        <f>'11 ans et -'!H12</f>
      </c>
      <c r="H12" s="331">
        <f>'11 ans et -'!J46</f>
      </c>
      <c r="I12" s="313" t="str">
        <f>'11 ans et -'!I46</f>
        <v>0,00%</v>
      </c>
      <c r="J12" s="316">
        <f>'11 ans et -'!H46</f>
      </c>
      <c r="K12" s="331">
        <f>'11 ans et -'!J80</f>
      </c>
      <c r="L12" s="313" t="str">
        <f>'11 ans et -'!I80</f>
        <v>0,00%</v>
      </c>
      <c r="M12" s="316">
        <f>'11 ans et -'!H80</f>
      </c>
      <c r="N12" s="331">
        <f>'11 ans et -'!E115</f>
      </c>
      <c r="O12" s="313" t="str">
        <f>'11 ans et -'!F115</f>
        <v>0,00%</v>
      </c>
      <c r="P12" s="303">
        <f>'11 ans et -'!D115</f>
      </c>
      <c r="Q12" s="302">
        <f>'11 ans et -'!E150</f>
      </c>
      <c r="R12" s="313" t="str">
        <f>'11 ans et -'!F150</f>
        <v>0,00%</v>
      </c>
      <c r="S12" s="303">
        <f>'11 ans et -'!D150</f>
      </c>
      <c r="T12" s="302">
        <f>'11 ans et -'!E185</f>
      </c>
      <c r="U12" s="313" t="str">
        <f>'11 ans et -'!F185</f>
        <v>0,00%</v>
      </c>
      <c r="V12" s="303">
        <f>'11 ans et -'!D185</f>
      </c>
    </row>
    <row r="13" spans="1:22" ht="15.75" customHeight="1" hidden="1">
      <c r="A13" s="277" t="str">
        <f>'Ordre de passage'!A12</f>
        <v>CLUB 9</v>
      </c>
      <c r="B13" s="299" t="str">
        <f>'Ordre de passage'!B12</f>
        <v>Participant 9</v>
      </c>
      <c r="C13" s="323">
        <f t="shared" si="1"/>
        <v>7</v>
      </c>
      <c r="D13" s="320">
        <f t="shared" si="0"/>
        <v>0</v>
      </c>
      <c r="E13" s="371">
        <f>'11 ans et -'!J13</f>
      </c>
      <c r="F13" s="313" t="str">
        <f>'11 ans et -'!I13</f>
        <v>0,00%</v>
      </c>
      <c r="G13" s="316">
        <f>'11 ans et -'!H13</f>
      </c>
      <c r="H13" s="331">
        <f>'11 ans et -'!J47</f>
      </c>
      <c r="I13" s="313" t="str">
        <f>'11 ans et -'!I47</f>
        <v>0,00%</v>
      </c>
      <c r="J13" s="316">
        <f>'11 ans et -'!H47</f>
      </c>
      <c r="K13" s="331">
        <f>'11 ans et -'!J81</f>
      </c>
      <c r="L13" s="313" t="str">
        <f>'11 ans et -'!I81</f>
        <v>0,00%</v>
      </c>
      <c r="M13" s="316">
        <f>'11 ans et -'!H81</f>
      </c>
      <c r="N13" s="331">
        <f>'11 ans et -'!E116</f>
      </c>
      <c r="O13" s="313" t="str">
        <f>'11 ans et -'!F116</f>
        <v>0,00%</v>
      </c>
      <c r="P13" s="303">
        <f>'11 ans et -'!D116</f>
      </c>
      <c r="Q13" s="302">
        <f>'11 ans et -'!E151</f>
      </c>
      <c r="R13" s="313" t="str">
        <f>'11 ans et -'!F151</f>
        <v>0,00%</v>
      </c>
      <c r="S13" s="303">
        <f>'11 ans et -'!D151</f>
      </c>
      <c r="T13" s="302">
        <f>'11 ans et -'!E186</f>
      </c>
      <c r="U13" s="313" t="str">
        <f>'11 ans et -'!F186</f>
        <v>0,00%</v>
      </c>
      <c r="V13" s="303">
        <f>'11 ans et -'!D186</f>
      </c>
    </row>
    <row r="14" spans="1:22" ht="15.75" customHeight="1" hidden="1">
      <c r="A14" s="277" t="str">
        <f>'Ordre de passage'!A13</f>
        <v>CLUB 10</v>
      </c>
      <c r="B14" s="299" t="str">
        <f>'Ordre de passage'!B13</f>
        <v>Participant 10</v>
      </c>
      <c r="C14" s="323">
        <f t="shared" si="1"/>
        <v>7</v>
      </c>
      <c r="D14" s="320">
        <f t="shared" si="0"/>
        <v>0</v>
      </c>
      <c r="E14" s="371">
        <f>'11 ans et -'!J14</f>
      </c>
      <c r="F14" s="313" t="str">
        <f>'11 ans et -'!I14</f>
        <v>0,00%</v>
      </c>
      <c r="G14" s="316">
        <f>'11 ans et -'!H14</f>
      </c>
      <c r="H14" s="331">
        <f>'11 ans et -'!J48</f>
      </c>
      <c r="I14" s="313" t="str">
        <f>'11 ans et -'!I48</f>
        <v>0,00%</v>
      </c>
      <c r="J14" s="316">
        <f>'11 ans et -'!H48</f>
      </c>
      <c r="K14" s="331">
        <f>'11 ans et -'!J82</f>
      </c>
      <c r="L14" s="313" t="str">
        <f>'11 ans et -'!I82</f>
        <v>0,00%</v>
      </c>
      <c r="M14" s="316">
        <f>'11 ans et -'!H82</f>
      </c>
      <c r="N14" s="331">
        <f>'11 ans et -'!E117</f>
      </c>
      <c r="O14" s="313" t="str">
        <f>'11 ans et -'!F117</f>
        <v>0,00%</v>
      </c>
      <c r="P14" s="303">
        <f>'11 ans et -'!D117</f>
      </c>
      <c r="Q14" s="302">
        <f>'11 ans et -'!E152</f>
      </c>
      <c r="R14" s="313" t="str">
        <f>'11 ans et -'!F152</f>
        <v>0,00%</v>
      </c>
      <c r="S14" s="303">
        <f>'11 ans et -'!D152</f>
      </c>
      <c r="T14" s="302">
        <f>'11 ans et -'!E187</f>
      </c>
      <c r="U14" s="313" t="str">
        <f>'11 ans et -'!F187</f>
        <v>0,00%</v>
      </c>
      <c r="V14" s="303">
        <f>'11 ans et -'!D187</f>
      </c>
    </row>
    <row r="15" spans="1:22" ht="15.75" customHeight="1" hidden="1">
      <c r="A15" s="277" t="str">
        <f>'Ordre de passage'!A14</f>
        <v>CLUB 11</v>
      </c>
      <c r="B15" s="299" t="str">
        <f>'Ordre de passage'!B14</f>
        <v>Participant 11</v>
      </c>
      <c r="C15" s="323">
        <f t="shared" si="1"/>
        <v>7</v>
      </c>
      <c r="D15" s="320">
        <f t="shared" si="0"/>
        <v>0</v>
      </c>
      <c r="E15" s="371">
        <f>'11 ans et -'!J15</f>
      </c>
      <c r="F15" s="313" t="str">
        <f>'11 ans et -'!I15</f>
        <v>0,00%</v>
      </c>
      <c r="G15" s="316">
        <f>'11 ans et -'!H15</f>
      </c>
      <c r="H15" s="331">
        <f>'11 ans et -'!J49</f>
      </c>
      <c r="I15" s="313" t="str">
        <f>'11 ans et -'!I49</f>
        <v>0,00%</v>
      </c>
      <c r="J15" s="316">
        <f>'11 ans et -'!H49</f>
      </c>
      <c r="K15" s="331">
        <f>'11 ans et -'!J83</f>
      </c>
      <c r="L15" s="313" t="str">
        <f>'11 ans et -'!I83</f>
        <v>0,00%</v>
      </c>
      <c r="M15" s="316">
        <f>'11 ans et -'!H83</f>
      </c>
      <c r="N15" s="331">
        <f>'11 ans et -'!E118</f>
      </c>
      <c r="O15" s="313" t="str">
        <f>'11 ans et -'!F118</f>
        <v>0,00%</v>
      </c>
      <c r="P15" s="303">
        <f>'11 ans et -'!D118</f>
      </c>
      <c r="Q15" s="302">
        <f>'11 ans et -'!E153</f>
      </c>
      <c r="R15" s="313" t="str">
        <f>'11 ans et -'!F153</f>
        <v>0,00%</v>
      </c>
      <c r="S15" s="303">
        <f>'11 ans et -'!D153</f>
      </c>
      <c r="T15" s="302">
        <f>'11 ans et -'!E188</f>
      </c>
      <c r="U15" s="313" t="str">
        <f>'11 ans et -'!F188</f>
        <v>0,00%</v>
      </c>
      <c r="V15" s="303">
        <f>'11 ans et -'!D188</f>
      </c>
    </row>
    <row r="16" spans="1:22" ht="15.75" customHeight="1" hidden="1">
      <c r="A16" s="277" t="str">
        <f>'Ordre de passage'!A15</f>
        <v>CLUB 12</v>
      </c>
      <c r="B16" s="299" t="str">
        <f>'Ordre de passage'!B15</f>
        <v>Participant 12</v>
      </c>
      <c r="C16" s="323">
        <f t="shared" si="1"/>
        <v>7</v>
      </c>
      <c r="D16" s="320">
        <f t="shared" si="0"/>
        <v>0</v>
      </c>
      <c r="E16" s="371">
        <f>'11 ans et -'!J16</f>
      </c>
      <c r="F16" s="313" t="str">
        <f>'11 ans et -'!I16</f>
        <v>0,00%</v>
      </c>
      <c r="G16" s="316">
        <f>'11 ans et -'!H16</f>
      </c>
      <c r="H16" s="331">
        <f>'11 ans et -'!J50</f>
      </c>
      <c r="I16" s="313" t="str">
        <f>'11 ans et -'!I50</f>
        <v>0,00%</v>
      </c>
      <c r="J16" s="316">
        <f>'11 ans et -'!H50</f>
      </c>
      <c r="K16" s="331">
        <f>'11 ans et -'!J84</f>
      </c>
      <c r="L16" s="313" t="str">
        <f>'11 ans et -'!I84</f>
        <v>0,00%</v>
      </c>
      <c r="M16" s="316">
        <f>'11 ans et -'!H84</f>
      </c>
      <c r="N16" s="331">
        <f>'11 ans et -'!E119</f>
      </c>
      <c r="O16" s="313" t="str">
        <f>'11 ans et -'!F119</f>
        <v>0,00%</v>
      </c>
      <c r="P16" s="303">
        <f>'11 ans et -'!D119</f>
      </c>
      <c r="Q16" s="302">
        <f>'11 ans et -'!E154</f>
      </c>
      <c r="R16" s="313" t="str">
        <f>'11 ans et -'!F154</f>
        <v>0,00%</v>
      </c>
      <c r="S16" s="303">
        <f>'11 ans et -'!D154</f>
      </c>
      <c r="T16" s="302">
        <f>'11 ans et -'!E189</f>
      </c>
      <c r="U16" s="313" t="str">
        <f>'11 ans et -'!F189</f>
        <v>0,00%</v>
      </c>
      <c r="V16" s="303">
        <f>'11 ans et -'!D189</f>
      </c>
    </row>
    <row r="17" spans="1:22" ht="15.75" customHeight="1" hidden="1">
      <c r="A17" s="277" t="str">
        <f>'Ordre de passage'!A16</f>
        <v>CLUB 13</v>
      </c>
      <c r="B17" s="299" t="str">
        <f>'Ordre de passage'!B16</f>
        <v>Participant 13</v>
      </c>
      <c r="C17" s="323">
        <f t="shared" si="1"/>
        <v>7</v>
      </c>
      <c r="D17" s="320">
        <f t="shared" si="0"/>
        <v>0</v>
      </c>
      <c r="E17" s="371">
        <f>'11 ans et -'!J17</f>
      </c>
      <c r="F17" s="313" t="str">
        <f>'11 ans et -'!I17</f>
        <v>0,00%</v>
      </c>
      <c r="G17" s="316">
        <f>'11 ans et -'!H17</f>
      </c>
      <c r="H17" s="331">
        <f>'11 ans et -'!J51</f>
      </c>
      <c r="I17" s="313" t="str">
        <f>'11 ans et -'!I51</f>
        <v>0,00%</v>
      </c>
      <c r="J17" s="316">
        <f>'11 ans et -'!H51</f>
      </c>
      <c r="K17" s="331">
        <f>'11 ans et -'!J85</f>
      </c>
      <c r="L17" s="313" t="str">
        <f>'11 ans et -'!I85</f>
        <v>0,00%</v>
      </c>
      <c r="M17" s="316">
        <f>'11 ans et -'!H85</f>
      </c>
      <c r="N17" s="331">
        <f>'11 ans et -'!E120</f>
      </c>
      <c r="O17" s="313" t="str">
        <f>'11 ans et -'!F120</f>
        <v>0,00%</v>
      </c>
      <c r="P17" s="303">
        <f>'11 ans et -'!D120</f>
      </c>
      <c r="Q17" s="302">
        <f>'11 ans et -'!E155</f>
      </c>
      <c r="R17" s="313" t="str">
        <f>'11 ans et -'!F155</f>
        <v>0,00%</v>
      </c>
      <c r="S17" s="303">
        <f>'11 ans et -'!D155</f>
      </c>
      <c r="T17" s="302">
        <f>'11 ans et -'!E190</f>
      </c>
      <c r="U17" s="313" t="str">
        <f>'11 ans et -'!F190</f>
        <v>0,00%</v>
      </c>
      <c r="V17" s="303">
        <f>'11 ans et -'!D190</f>
      </c>
    </row>
    <row r="18" spans="1:22" ht="15.75" customHeight="1" hidden="1">
      <c r="A18" s="277" t="str">
        <f>'Ordre de passage'!A17</f>
        <v>CLUB 14</v>
      </c>
      <c r="B18" s="299" t="str">
        <f>'Ordre de passage'!B17</f>
        <v>Participant 14</v>
      </c>
      <c r="C18" s="323">
        <f t="shared" si="1"/>
        <v>7</v>
      </c>
      <c r="D18" s="320">
        <f t="shared" si="0"/>
        <v>0</v>
      </c>
      <c r="E18" s="371">
        <f>'11 ans et -'!J18</f>
      </c>
      <c r="F18" s="313" t="str">
        <f>'11 ans et -'!I18</f>
        <v>0,00%</v>
      </c>
      <c r="G18" s="316">
        <f>'11 ans et -'!H18</f>
      </c>
      <c r="H18" s="331">
        <f>'11 ans et -'!J52</f>
      </c>
      <c r="I18" s="313" t="str">
        <f>'11 ans et -'!I52</f>
        <v>0,00%</v>
      </c>
      <c r="J18" s="316">
        <f>'11 ans et -'!H52</f>
      </c>
      <c r="K18" s="331">
        <f>'11 ans et -'!J86</f>
      </c>
      <c r="L18" s="313" t="str">
        <f>'11 ans et -'!I86</f>
        <v>0,00%</v>
      </c>
      <c r="M18" s="316">
        <f>'11 ans et -'!H86</f>
      </c>
      <c r="N18" s="331">
        <f>'11 ans et -'!E121</f>
      </c>
      <c r="O18" s="313" t="str">
        <f>'11 ans et -'!F121</f>
        <v>0,00%</v>
      </c>
      <c r="P18" s="303">
        <f>'11 ans et -'!D121</f>
      </c>
      <c r="Q18" s="302">
        <f>'11 ans et -'!E156</f>
      </c>
      <c r="R18" s="313" t="str">
        <f>'11 ans et -'!F156</f>
        <v>0,00%</v>
      </c>
      <c r="S18" s="303">
        <f>'11 ans et -'!D156</f>
      </c>
      <c r="T18" s="302">
        <f>'11 ans et -'!E191</f>
      </c>
      <c r="U18" s="313" t="str">
        <f>'11 ans et -'!F191</f>
        <v>0,00%</v>
      </c>
      <c r="V18" s="303">
        <f>'11 ans et -'!D191</f>
      </c>
    </row>
    <row r="19" spans="1:22" ht="15.75" customHeight="1" hidden="1">
      <c r="A19" s="277" t="str">
        <f>'Ordre de passage'!A18</f>
        <v>CLUB 15</v>
      </c>
      <c r="B19" s="299" t="str">
        <f>'Ordre de passage'!B18</f>
        <v>Participant 15</v>
      </c>
      <c r="C19" s="323">
        <f t="shared" si="1"/>
        <v>7</v>
      </c>
      <c r="D19" s="320">
        <f t="shared" si="0"/>
        <v>0</v>
      </c>
      <c r="E19" s="371">
        <f>'11 ans et -'!J19</f>
      </c>
      <c r="F19" s="313" t="str">
        <f>'11 ans et -'!I19</f>
        <v>0,00%</v>
      </c>
      <c r="G19" s="316">
        <f>'11 ans et -'!H19</f>
      </c>
      <c r="H19" s="331">
        <f>'11 ans et -'!J53</f>
      </c>
      <c r="I19" s="313" t="str">
        <f>'11 ans et -'!I53</f>
        <v>0,00%</v>
      </c>
      <c r="J19" s="316">
        <f>'11 ans et -'!H53</f>
      </c>
      <c r="K19" s="331">
        <f>'11 ans et -'!J87</f>
      </c>
      <c r="L19" s="313" t="str">
        <f>'11 ans et -'!I87</f>
        <v>0,00%</v>
      </c>
      <c r="M19" s="316">
        <f>'11 ans et -'!H87</f>
      </c>
      <c r="N19" s="331">
        <f>'11 ans et -'!E122</f>
      </c>
      <c r="O19" s="313" t="str">
        <f>'11 ans et -'!F122</f>
        <v>0,00%</v>
      </c>
      <c r="P19" s="303">
        <f>'11 ans et -'!D122</f>
      </c>
      <c r="Q19" s="302">
        <f>'11 ans et -'!E157</f>
      </c>
      <c r="R19" s="313" t="str">
        <f>'11 ans et -'!F157</f>
        <v>0,00%</v>
      </c>
      <c r="S19" s="303">
        <f>'11 ans et -'!D157</f>
      </c>
      <c r="T19" s="302">
        <f>'11 ans et -'!E192</f>
      </c>
      <c r="U19" s="313" t="str">
        <f>'11 ans et -'!F192</f>
        <v>0,00%</v>
      </c>
      <c r="V19" s="303">
        <f>'11 ans et -'!D192</f>
      </c>
    </row>
    <row r="20" spans="1:22" ht="15.75" customHeight="1" hidden="1">
      <c r="A20" s="277" t="str">
        <f>'Ordre de passage'!A19</f>
        <v>CLUB 16</v>
      </c>
      <c r="B20" s="299" t="str">
        <f>'Ordre de passage'!B19</f>
        <v>Participant 16</v>
      </c>
      <c r="C20" s="323">
        <f t="shared" si="1"/>
        <v>7</v>
      </c>
      <c r="D20" s="320">
        <f t="shared" si="0"/>
        <v>0</v>
      </c>
      <c r="E20" s="371">
        <f>'11 ans et -'!J20</f>
      </c>
      <c r="F20" s="313" t="str">
        <f>'11 ans et -'!I20</f>
        <v>0,00%</v>
      </c>
      <c r="G20" s="316">
        <f>'11 ans et -'!H20</f>
      </c>
      <c r="H20" s="331">
        <f>'11 ans et -'!J54</f>
      </c>
      <c r="I20" s="313" t="str">
        <f>'11 ans et -'!I54</f>
        <v>0,00%</v>
      </c>
      <c r="J20" s="316">
        <f>'11 ans et -'!H54</f>
      </c>
      <c r="K20" s="331">
        <f>'11 ans et -'!J88</f>
      </c>
      <c r="L20" s="313" t="str">
        <f>'11 ans et -'!I88</f>
        <v>0,00%</v>
      </c>
      <c r="M20" s="316">
        <f>'11 ans et -'!H88</f>
      </c>
      <c r="N20" s="331">
        <f>'11 ans et -'!E123</f>
      </c>
      <c r="O20" s="313" t="str">
        <f>'11 ans et -'!F123</f>
        <v>0,00%</v>
      </c>
      <c r="P20" s="303">
        <f>'11 ans et -'!D123</f>
      </c>
      <c r="Q20" s="302">
        <f>'11 ans et -'!E158</f>
      </c>
      <c r="R20" s="313" t="str">
        <f>'11 ans et -'!F158</f>
        <v>0,00%</v>
      </c>
      <c r="S20" s="303">
        <f>'11 ans et -'!D158</f>
      </c>
      <c r="T20" s="302">
        <f>'11 ans et -'!E193</f>
      </c>
      <c r="U20" s="313" t="str">
        <f>'11 ans et -'!F193</f>
        <v>0,00%</v>
      </c>
      <c r="V20" s="303">
        <f>'11 ans et -'!D193</f>
      </c>
    </row>
    <row r="21" spans="1:22" ht="15.75" customHeight="1" hidden="1">
      <c r="A21" s="277" t="str">
        <f>'Ordre de passage'!A20</f>
        <v>CLUB 17</v>
      </c>
      <c r="B21" s="299" t="str">
        <f>'Ordre de passage'!B20</f>
        <v>Participant 17</v>
      </c>
      <c r="C21" s="323">
        <f>IF(D21="","",RANK(D21,$D$5:$D$34))</f>
        <v>7</v>
      </c>
      <c r="D21" s="320">
        <f t="shared" si="0"/>
        <v>0</v>
      </c>
      <c r="E21" s="371">
        <f>'11 ans et -'!J21</f>
      </c>
      <c r="F21" s="313" t="str">
        <f>'11 ans et -'!I21</f>
        <v>0,00%</v>
      </c>
      <c r="G21" s="316">
        <f>'11 ans et -'!H21</f>
      </c>
      <c r="H21" s="331">
        <f>'11 ans et -'!J55</f>
      </c>
      <c r="I21" s="313" t="str">
        <f>'11 ans et -'!I55</f>
        <v>0,00%</v>
      </c>
      <c r="J21" s="316">
        <f>'11 ans et -'!H55</f>
      </c>
      <c r="K21" s="331">
        <f>'11 ans et -'!J89</f>
      </c>
      <c r="L21" s="313" t="str">
        <f>'11 ans et -'!I89</f>
        <v>0,00%</v>
      </c>
      <c r="M21" s="316">
        <f>'11 ans et -'!H89</f>
      </c>
      <c r="N21" s="331">
        <f>'11 ans et -'!E124</f>
      </c>
      <c r="O21" s="313" t="str">
        <f>'11 ans et -'!F124</f>
        <v>0,00%</v>
      </c>
      <c r="P21" s="303">
        <f>'11 ans et -'!D124</f>
      </c>
      <c r="Q21" s="302">
        <f>'11 ans et -'!E159</f>
      </c>
      <c r="R21" s="313" t="str">
        <f>'11 ans et -'!F159</f>
        <v>0,00%</v>
      </c>
      <c r="S21" s="303">
        <f>'11 ans et -'!D159</f>
      </c>
      <c r="T21" s="302">
        <f>'11 ans et -'!E194</f>
      </c>
      <c r="U21" s="313" t="str">
        <f>'11 ans et -'!F194</f>
        <v>0,00%</v>
      </c>
      <c r="V21" s="303">
        <f>'11 ans et -'!D194</f>
      </c>
    </row>
    <row r="22" spans="1:22" ht="15.75" customHeight="1" hidden="1">
      <c r="A22" s="277" t="str">
        <f>'Ordre de passage'!A21</f>
        <v>CLUB 18</v>
      </c>
      <c r="B22" s="299" t="str">
        <f>'Ordre de passage'!B21</f>
        <v>Participant 18</v>
      </c>
      <c r="C22" s="323">
        <f t="shared" si="1"/>
        <v>7</v>
      </c>
      <c r="D22" s="320">
        <f t="shared" si="0"/>
        <v>0</v>
      </c>
      <c r="E22" s="371">
        <f>'11 ans et -'!J22</f>
      </c>
      <c r="F22" s="313" t="str">
        <f>'11 ans et -'!I22</f>
        <v>0,00%</v>
      </c>
      <c r="G22" s="316">
        <f>'11 ans et -'!H22</f>
      </c>
      <c r="H22" s="331">
        <f>'11 ans et -'!J56</f>
      </c>
      <c r="I22" s="313" t="str">
        <f>'11 ans et -'!I56</f>
        <v>0,00%</v>
      </c>
      <c r="J22" s="316">
        <f>'11 ans et -'!H56</f>
      </c>
      <c r="K22" s="331">
        <f>'11 ans et -'!J90</f>
      </c>
      <c r="L22" s="313" t="str">
        <f>'11 ans et -'!I90</f>
        <v>0,00%</v>
      </c>
      <c r="M22" s="316">
        <f>'11 ans et -'!H90</f>
      </c>
      <c r="N22" s="331">
        <f>'11 ans et -'!E125</f>
      </c>
      <c r="O22" s="313" t="str">
        <f>'11 ans et -'!F125</f>
        <v>0,00%</v>
      </c>
      <c r="P22" s="303">
        <f>'11 ans et -'!D125</f>
      </c>
      <c r="Q22" s="302">
        <f>'11 ans et -'!E160</f>
      </c>
      <c r="R22" s="313" t="str">
        <f>'11 ans et -'!F160</f>
        <v>0,00%</v>
      </c>
      <c r="S22" s="303">
        <f>'11 ans et -'!D160</f>
      </c>
      <c r="T22" s="302">
        <f>'11 ans et -'!E195</f>
      </c>
      <c r="U22" s="313" t="str">
        <f>'11 ans et -'!F195</f>
        <v>0,00%</v>
      </c>
      <c r="V22" s="303">
        <f>'11 ans et -'!D195</f>
      </c>
    </row>
    <row r="23" spans="1:22" ht="15.75" customHeight="1" hidden="1">
      <c r="A23" s="277" t="str">
        <f>'Ordre de passage'!A22</f>
        <v>CLUB 19</v>
      </c>
      <c r="B23" s="299" t="str">
        <f>'Ordre de passage'!B22</f>
        <v>Participant 19</v>
      </c>
      <c r="C23" s="323">
        <f t="shared" si="1"/>
        <v>7</v>
      </c>
      <c r="D23" s="320">
        <f t="shared" si="0"/>
        <v>0</v>
      </c>
      <c r="E23" s="371">
        <f>'11 ans et -'!J23</f>
      </c>
      <c r="F23" s="313" t="str">
        <f>'11 ans et -'!I23</f>
        <v>0,00%</v>
      </c>
      <c r="G23" s="316">
        <f>'11 ans et -'!H23</f>
      </c>
      <c r="H23" s="331">
        <f>'11 ans et -'!J57</f>
      </c>
      <c r="I23" s="313" t="str">
        <f>'11 ans et -'!I57</f>
        <v>0,00%</v>
      </c>
      <c r="J23" s="316">
        <f>'11 ans et -'!H57</f>
      </c>
      <c r="K23" s="331">
        <f>'11 ans et -'!J91</f>
      </c>
      <c r="L23" s="313" t="str">
        <f>'11 ans et -'!I91</f>
        <v>0,00%</v>
      </c>
      <c r="M23" s="316">
        <f>'11 ans et -'!H91</f>
      </c>
      <c r="N23" s="331">
        <f>'11 ans et -'!E126</f>
      </c>
      <c r="O23" s="313" t="str">
        <f>'11 ans et -'!F126</f>
        <v>0,00%</v>
      </c>
      <c r="P23" s="303">
        <f>'11 ans et -'!D126</f>
      </c>
      <c r="Q23" s="302">
        <f>'11 ans et -'!E161</f>
      </c>
      <c r="R23" s="313" t="str">
        <f>'11 ans et -'!F161</f>
        <v>0,00%</v>
      </c>
      <c r="S23" s="303">
        <f>'11 ans et -'!D161</f>
      </c>
      <c r="T23" s="302">
        <f>'11 ans et -'!E196</f>
      </c>
      <c r="U23" s="313" t="str">
        <f>'11 ans et -'!F196</f>
        <v>0,00%</v>
      </c>
      <c r="V23" s="303">
        <f>'11 ans et -'!D196</f>
      </c>
    </row>
    <row r="24" spans="1:22" ht="15.75" customHeight="1" hidden="1">
      <c r="A24" s="277" t="str">
        <f>'Ordre de passage'!A23</f>
        <v>CLUB 20</v>
      </c>
      <c r="B24" s="299" t="str">
        <f>'Ordre de passage'!B23</f>
        <v>Participant 20</v>
      </c>
      <c r="C24" s="323">
        <f t="shared" si="1"/>
        <v>7</v>
      </c>
      <c r="D24" s="320">
        <f t="shared" si="0"/>
        <v>0</v>
      </c>
      <c r="E24" s="371">
        <f>'11 ans et -'!J24</f>
      </c>
      <c r="F24" s="313" t="str">
        <f>'11 ans et -'!I24</f>
        <v>0,00%</v>
      </c>
      <c r="G24" s="316">
        <f>'11 ans et -'!H24</f>
      </c>
      <c r="H24" s="331">
        <f>'11 ans et -'!J58</f>
      </c>
      <c r="I24" s="313" t="str">
        <f>'11 ans et -'!I58</f>
        <v>0,00%</v>
      </c>
      <c r="J24" s="316">
        <f>'11 ans et -'!H58</f>
      </c>
      <c r="K24" s="331">
        <f>'11 ans et -'!J92</f>
      </c>
      <c r="L24" s="313" t="str">
        <f>'11 ans et -'!I92</f>
        <v>0,00%</v>
      </c>
      <c r="M24" s="316">
        <f>'11 ans et -'!H92</f>
      </c>
      <c r="N24" s="331">
        <f>'11 ans et -'!E127</f>
      </c>
      <c r="O24" s="313" t="str">
        <f>'11 ans et -'!F127</f>
        <v>0,00%</v>
      </c>
      <c r="P24" s="303">
        <f>'11 ans et -'!D127</f>
      </c>
      <c r="Q24" s="302">
        <f>'11 ans et -'!E162</f>
      </c>
      <c r="R24" s="313" t="str">
        <f>'11 ans et -'!F162</f>
        <v>0,00%</v>
      </c>
      <c r="S24" s="303">
        <f>'11 ans et -'!D162</f>
      </c>
      <c r="T24" s="302">
        <f>'11 ans et -'!E197</f>
      </c>
      <c r="U24" s="313" t="str">
        <f>'11 ans et -'!F197</f>
        <v>0,00%</v>
      </c>
      <c r="V24" s="303">
        <f>'11 ans et -'!D197</f>
      </c>
    </row>
    <row r="25" spans="1:22" ht="15.75" customHeight="1" hidden="1">
      <c r="A25" s="277" t="str">
        <f>'Ordre de passage'!A24</f>
        <v>CLUB 21</v>
      </c>
      <c r="B25" s="299" t="str">
        <f>'Ordre de passage'!B24</f>
        <v>Participant 21</v>
      </c>
      <c r="C25" s="323">
        <f t="shared" si="1"/>
        <v>7</v>
      </c>
      <c r="D25" s="320">
        <f t="shared" si="0"/>
        <v>0</v>
      </c>
      <c r="E25" s="371">
        <f>'11 ans et -'!J25</f>
      </c>
      <c r="F25" s="313" t="str">
        <f>'11 ans et -'!I25</f>
        <v>0,00%</v>
      </c>
      <c r="G25" s="316">
        <f>'11 ans et -'!H25</f>
      </c>
      <c r="H25" s="331">
        <f>'11 ans et -'!J59</f>
      </c>
      <c r="I25" s="313" t="str">
        <f>'11 ans et -'!I59</f>
        <v>0,00%</v>
      </c>
      <c r="J25" s="316">
        <f>'11 ans et -'!H59</f>
      </c>
      <c r="K25" s="331">
        <f>'11 ans et -'!J93</f>
      </c>
      <c r="L25" s="313" t="str">
        <f>'11 ans et -'!I93</f>
        <v>0,00%</v>
      </c>
      <c r="M25" s="316">
        <f>'11 ans et -'!H93</f>
      </c>
      <c r="N25" s="331">
        <f>'11 ans et -'!E128</f>
      </c>
      <c r="O25" s="313" t="str">
        <f>'11 ans et -'!F128</f>
        <v>0,00%</v>
      </c>
      <c r="P25" s="303">
        <f>'11 ans et -'!D128</f>
      </c>
      <c r="Q25" s="302">
        <f>'11 ans et -'!E163</f>
      </c>
      <c r="R25" s="313" t="str">
        <f>'11 ans et -'!F163</f>
        <v>0,00%</v>
      </c>
      <c r="S25" s="303">
        <f>'11 ans et -'!D163</f>
      </c>
      <c r="T25" s="302">
        <f>'11 ans et -'!E198</f>
      </c>
      <c r="U25" s="313" t="str">
        <f>'11 ans et -'!F198</f>
        <v>0,00%</v>
      </c>
      <c r="V25" s="303">
        <f>'11 ans et -'!D198</f>
      </c>
    </row>
    <row r="26" spans="1:22" ht="15.75" customHeight="1" hidden="1">
      <c r="A26" s="277" t="str">
        <f>'Ordre de passage'!A25</f>
        <v>CLUB 22</v>
      </c>
      <c r="B26" s="299" t="str">
        <f>'Ordre de passage'!B25</f>
        <v>Participant 22</v>
      </c>
      <c r="C26" s="323">
        <f t="shared" si="1"/>
        <v>7</v>
      </c>
      <c r="D26" s="320">
        <f t="shared" si="0"/>
        <v>0</v>
      </c>
      <c r="E26" s="371">
        <f>'11 ans et -'!J26</f>
      </c>
      <c r="F26" s="313" t="str">
        <f>'11 ans et -'!I26</f>
        <v>0,00%</v>
      </c>
      <c r="G26" s="316">
        <f>'11 ans et -'!H26</f>
      </c>
      <c r="H26" s="331">
        <f>'11 ans et -'!J60</f>
      </c>
      <c r="I26" s="313" t="str">
        <f>'11 ans et -'!I60</f>
        <v>0,00%</v>
      </c>
      <c r="J26" s="316">
        <f>'11 ans et -'!H60</f>
      </c>
      <c r="K26" s="331">
        <f>'11 ans et -'!J94</f>
      </c>
      <c r="L26" s="313" t="str">
        <f>'11 ans et -'!I94</f>
        <v>0,00%</v>
      </c>
      <c r="M26" s="316">
        <f>'11 ans et -'!H94</f>
      </c>
      <c r="N26" s="331">
        <f>'11 ans et -'!E129</f>
      </c>
      <c r="O26" s="313" t="str">
        <f>'11 ans et -'!F129</f>
        <v>0,00%</v>
      </c>
      <c r="P26" s="303">
        <f>'11 ans et -'!D129</f>
      </c>
      <c r="Q26" s="302">
        <f>'11 ans et -'!E164</f>
      </c>
      <c r="R26" s="313" t="str">
        <f>'11 ans et -'!F164</f>
        <v>0,00%</v>
      </c>
      <c r="S26" s="303">
        <f>'11 ans et -'!D164</f>
      </c>
      <c r="T26" s="302">
        <f>'11 ans et -'!E199</f>
      </c>
      <c r="U26" s="313" t="str">
        <f>'11 ans et -'!F199</f>
        <v>0,00%</v>
      </c>
      <c r="V26" s="303">
        <f>'11 ans et -'!D199</f>
      </c>
    </row>
    <row r="27" spans="1:22" ht="15.75" customHeight="1" hidden="1">
      <c r="A27" s="277" t="str">
        <f>'Ordre de passage'!A26</f>
        <v>CLUB 23</v>
      </c>
      <c r="B27" s="299" t="str">
        <f>'Ordre de passage'!B26</f>
        <v>Participant 23</v>
      </c>
      <c r="C27" s="323">
        <f t="shared" si="1"/>
        <v>7</v>
      </c>
      <c r="D27" s="320">
        <f t="shared" si="0"/>
        <v>0</v>
      </c>
      <c r="E27" s="371">
        <f>'11 ans et -'!J27</f>
      </c>
      <c r="F27" s="313" t="str">
        <f>'11 ans et -'!I27</f>
        <v>0,00%</v>
      </c>
      <c r="G27" s="316">
        <f>'11 ans et -'!H27</f>
      </c>
      <c r="H27" s="331">
        <f>'11 ans et -'!J61</f>
      </c>
      <c r="I27" s="313" t="str">
        <f>'11 ans et -'!I61</f>
        <v>0,00%</v>
      </c>
      <c r="J27" s="316">
        <f>'11 ans et -'!H61</f>
      </c>
      <c r="K27" s="331">
        <f>'11 ans et -'!J95</f>
      </c>
      <c r="L27" s="313" t="str">
        <f>'11 ans et -'!I95</f>
        <v>0,00%</v>
      </c>
      <c r="M27" s="316">
        <f>'11 ans et -'!H95</f>
      </c>
      <c r="N27" s="331">
        <f>'11 ans et -'!E130</f>
      </c>
      <c r="O27" s="313" t="str">
        <f>'11 ans et -'!F130</f>
        <v>0,00%</v>
      </c>
      <c r="P27" s="303">
        <f>'11 ans et -'!D130</f>
      </c>
      <c r="Q27" s="302">
        <f>'11 ans et -'!E165</f>
      </c>
      <c r="R27" s="313" t="str">
        <f>'11 ans et -'!F165</f>
        <v>0,00%</v>
      </c>
      <c r="S27" s="303">
        <f>'11 ans et -'!D165</f>
      </c>
      <c r="T27" s="302">
        <f>'11 ans et -'!E200</f>
      </c>
      <c r="U27" s="313" t="str">
        <f>'11 ans et -'!F200</f>
        <v>0,00%</v>
      </c>
      <c r="V27" s="303">
        <f>'11 ans et -'!D200</f>
      </c>
    </row>
    <row r="28" spans="1:22" ht="15.75" customHeight="1" hidden="1">
      <c r="A28" s="277" t="str">
        <f>'Ordre de passage'!A27</f>
        <v>CLUB 24</v>
      </c>
      <c r="B28" s="299" t="str">
        <f>'Ordre de passage'!B27</f>
        <v>Participant 24</v>
      </c>
      <c r="C28" s="323">
        <f t="shared" si="1"/>
        <v>7</v>
      </c>
      <c r="D28" s="320">
        <f t="shared" si="0"/>
        <v>0</v>
      </c>
      <c r="E28" s="371">
        <f>'11 ans et -'!J28</f>
      </c>
      <c r="F28" s="313" t="str">
        <f>'11 ans et -'!I28</f>
        <v>0,00%</v>
      </c>
      <c r="G28" s="316">
        <f>'11 ans et -'!H28</f>
      </c>
      <c r="H28" s="331">
        <f>'11 ans et -'!J62</f>
      </c>
      <c r="I28" s="313" t="str">
        <f>'11 ans et -'!I62</f>
        <v>0,00%</v>
      </c>
      <c r="J28" s="316">
        <f>'11 ans et -'!H62</f>
      </c>
      <c r="K28" s="331">
        <f>'11 ans et -'!J96</f>
      </c>
      <c r="L28" s="313" t="str">
        <f>'11 ans et -'!I96</f>
        <v>0,00%</v>
      </c>
      <c r="M28" s="316">
        <f>'11 ans et -'!H96</f>
      </c>
      <c r="N28" s="331">
        <f>'11 ans et -'!E131</f>
      </c>
      <c r="O28" s="313" t="str">
        <f>'11 ans et -'!F131</f>
        <v>0,00%</v>
      </c>
      <c r="P28" s="303">
        <f>'11 ans et -'!D131</f>
      </c>
      <c r="Q28" s="302">
        <f>'11 ans et -'!E166</f>
      </c>
      <c r="R28" s="313" t="str">
        <f>'11 ans et -'!F166</f>
        <v>0,00%</v>
      </c>
      <c r="S28" s="303">
        <f>'11 ans et -'!D166</f>
      </c>
      <c r="T28" s="302">
        <f>'11 ans et -'!E201</f>
      </c>
      <c r="U28" s="313" t="str">
        <f>'11 ans et -'!F201</f>
        <v>0,00%</v>
      </c>
      <c r="V28" s="303">
        <f>'11 ans et -'!D201</f>
      </c>
    </row>
    <row r="29" spans="1:22" ht="15.75" customHeight="1" hidden="1">
      <c r="A29" s="277" t="str">
        <f>'Ordre de passage'!A28</f>
        <v>CLUB 25</v>
      </c>
      <c r="B29" s="299" t="str">
        <f>'Ordre de passage'!B28</f>
        <v>Participant 25</v>
      </c>
      <c r="C29" s="323">
        <f t="shared" si="1"/>
        <v>7</v>
      </c>
      <c r="D29" s="320">
        <f t="shared" si="0"/>
        <v>0</v>
      </c>
      <c r="E29" s="371">
        <f>'11 ans et -'!J29</f>
      </c>
      <c r="F29" s="313" t="str">
        <f>'11 ans et -'!I29</f>
        <v>0,00%</v>
      </c>
      <c r="G29" s="316">
        <f>'11 ans et -'!H29</f>
      </c>
      <c r="H29" s="331">
        <f>'11 ans et -'!J63</f>
      </c>
      <c r="I29" s="313" t="str">
        <f>'11 ans et -'!I63</f>
        <v>0,00%</v>
      </c>
      <c r="J29" s="316">
        <f>'11 ans et -'!H63</f>
      </c>
      <c r="K29" s="331">
        <f>'11 ans et -'!J97</f>
      </c>
      <c r="L29" s="313" t="str">
        <f>'11 ans et -'!I97</f>
        <v>0,00%</v>
      </c>
      <c r="M29" s="316">
        <f>'11 ans et -'!H97</f>
      </c>
      <c r="N29" s="331">
        <f>'11 ans et -'!E132</f>
      </c>
      <c r="O29" s="313" t="str">
        <f>'11 ans et -'!F132</f>
        <v>0,00%</v>
      </c>
      <c r="P29" s="303">
        <f>'11 ans et -'!D132</f>
      </c>
      <c r="Q29" s="302">
        <f>'11 ans et -'!E167</f>
      </c>
      <c r="R29" s="313" t="str">
        <f>'11 ans et -'!F167</f>
        <v>0,00%</v>
      </c>
      <c r="S29" s="303">
        <f>'11 ans et -'!D167</f>
      </c>
      <c r="T29" s="302">
        <f>'11 ans et -'!E202</f>
      </c>
      <c r="U29" s="313" t="str">
        <f>'11 ans et -'!F202</f>
        <v>0,00%</v>
      </c>
      <c r="V29" s="303">
        <f>'11 ans et -'!D202</f>
      </c>
    </row>
    <row r="30" spans="1:22" ht="15.75" customHeight="1" hidden="1">
      <c r="A30" s="277" t="str">
        <f>'Ordre de passage'!A29</f>
        <v>CLUB 26</v>
      </c>
      <c r="B30" s="299" t="str">
        <f>'Ordre de passage'!B29</f>
        <v>Participant 26</v>
      </c>
      <c r="C30" s="323">
        <f t="shared" si="1"/>
        <v>7</v>
      </c>
      <c r="D30" s="320">
        <f t="shared" si="0"/>
        <v>0</v>
      </c>
      <c r="E30" s="371">
        <f>'11 ans et -'!J30</f>
      </c>
      <c r="F30" s="313" t="str">
        <f>'11 ans et -'!I30</f>
        <v>0,00%</v>
      </c>
      <c r="G30" s="316">
        <f>'11 ans et -'!H30</f>
      </c>
      <c r="H30" s="331">
        <f>'11 ans et -'!J64</f>
      </c>
      <c r="I30" s="313" t="str">
        <f>'11 ans et -'!I64</f>
        <v>0,00%</v>
      </c>
      <c r="J30" s="316">
        <f>'11 ans et -'!H64</f>
      </c>
      <c r="K30" s="331">
        <f>'11 ans et -'!J98</f>
      </c>
      <c r="L30" s="313" t="str">
        <f>'11 ans et -'!I98</f>
        <v>0,00%</v>
      </c>
      <c r="M30" s="316">
        <f>'11 ans et -'!H98</f>
      </c>
      <c r="N30" s="331">
        <f>'11 ans et -'!E133</f>
      </c>
      <c r="O30" s="313" t="str">
        <f>'11 ans et -'!F133</f>
        <v>0,00%</v>
      </c>
      <c r="P30" s="303">
        <f>'11 ans et -'!D133</f>
      </c>
      <c r="Q30" s="302">
        <f>'11 ans et -'!E168</f>
      </c>
      <c r="R30" s="313" t="str">
        <f>'11 ans et -'!F168</f>
        <v>0,00%</v>
      </c>
      <c r="S30" s="303">
        <f>'11 ans et -'!D168</f>
      </c>
      <c r="T30" s="302">
        <f>'11 ans et -'!E203</f>
      </c>
      <c r="U30" s="313" t="str">
        <f>'11 ans et -'!F203</f>
        <v>0,00%</v>
      </c>
      <c r="V30" s="303">
        <f>'11 ans et -'!D203</f>
      </c>
    </row>
    <row r="31" spans="1:22" ht="15.75" customHeight="1" hidden="1">
      <c r="A31" s="277" t="str">
        <f>'Ordre de passage'!A30</f>
        <v>CLUB 27</v>
      </c>
      <c r="B31" s="299" t="str">
        <f>'Ordre de passage'!B30</f>
        <v>Participant 27</v>
      </c>
      <c r="C31" s="323">
        <f t="shared" si="1"/>
        <v>7</v>
      </c>
      <c r="D31" s="320">
        <f t="shared" si="0"/>
        <v>0</v>
      </c>
      <c r="E31" s="371">
        <f>'11 ans et -'!J31</f>
      </c>
      <c r="F31" s="313" t="str">
        <f>'11 ans et -'!I31</f>
        <v>0,00%</v>
      </c>
      <c r="G31" s="316">
        <f>'11 ans et -'!H31</f>
      </c>
      <c r="H31" s="331">
        <f>'11 ans et -'!J65</f>
      </c>
      <c r="I31" s="313" t="str">
        <f>'11 ans et -'!I65</f>
        <v>0,00%</v>
      </c>
      <c r="J31" s="316">
        <f>'11 ans et -'!H65</f>
      </c>
      <c r="K31" s="331">
        <f>'11 ans et -'!J99</f>
      </c>
      <c r="L31" s="313" t="str">
        <f>'11 ans et -'!I99</f>
        <v>0,00%</v>
      </c>
      <c r="M31" s="316">
        <f>'11 ans et -'!H99</f>
      </c>
      <c r="N31" s="331">
        <f>'11 ans et -'!E134</f>
      </c>
      <c r="O31" s="313" t="str">
        <f>'11 ans et -'!F134</f>
        <v>0,00%</v>
      </c>
      <c r="P31" s="303">
        <f>'11 ans et -'!D134</f>
      </c>
      <c r="Q31" s="302">
        <f>'11 ans et -'!E169</f>
      </c>
      <c r="R31" s="313" t="str">
        <f>'11 ans et -'!F169</f>
        <v>0,00%</v>
      </c>
      <c r="S31" s="303">
        <f>'11 ans et -'!D169</f>
      </c>
      <c r="T31" s="302">
        <f>'11 ans et -'!E204</f>
      </c>
      <c r="U31" s="313" t="str">
        <f>'11 ans et -'!F204</f>
        <v>0,00%</v>
      </c>
      <c r="V31" s="303">
        <f>'11 ans et -'!D204</f>
      </c>
    </row>
    <row r="32" spans="1:22" ht="15.75" customHeight="1" hidden="1">
      <c r="A32" s="277" t="str">
        <f>'Ordre de passage'!A31</f>
        <v>CLUB 28</v>
      </c>
      <c r="B32" s="299" t="str">
        <f>'Ordre de passage'!B31</f>
        <v>Participant 28</v>
      </c>
      <c r="C32" s="323">
        <f t="shared" si="1"/>
        <v>7</v>
      </c>
      <c r="D32" s="320">
        <f t="shared" si="0"/>
        <v>0</v>
      </c>
      <c r="E32" s="371">
        <f>'11 ans et -'!J32</f>
      </c>
      <c r="F32" s="313" t="str">
        <f>'11 ans et -'!I32</f>
        <v>0,00%</v>
      </c>
      <c r="G32" s="316">
        <f>'11 ans et -'!H32</f>
      </c>
      <c r="H32" s="331">
        <f>'11 ans et -'!J66</f>
      </c>
      <c r="I32" s="313" t="str">
        <f>'11 ans et -'!I66</f>
        <v>0,00%</v>
      </c>
      <c r="J32" s="316">
        <f>'11 ans et -'!H66</f>
      </c>
      <c r="K32" s="331">
        <f>'11 ans et -'!J100</f>
      </c>
      <c r="L32" s="313" t="str">
        <f>'11 ans et -'!I100</f>
        <v>0,00%</v>
      </c>
      <c r="M32" s="316">
        <f>'11 ans et -'!H100</f>
      </c>
      <c r="N32" s="331">
        <f>'11 ans et -'!E135</f>
      </c>
      <c r="O32" s="313" t="str">
        <f>'11 ans et -'!F135</f>
        <v>0,00%</v>
      </c>
      <c r="P32" s="303">
        <f>'11 ans et -'!D135</f>
      </c>
      <c r="Q32" s="302">
        <f>'11 ans et -'!E170</f>
      </c>
      <c r="R32" s="313" t="str">
        <f>'11 ans et -'!F170</f>
        <v>0,00%</v>
      </c>
      <c r="S32" s="303">
        <f>'11 ans et -'!D170</f>
      </c>
      <c r="T32" s="302">
        <f>'11 ans et -'!E205</f>
      </c>
      <c r="U32" s="313" t="str">
        <f>'11 ans et -'!F205</f>
        <v>0,00%</v>
      </c>
      <c r="V32" s="303">
        <f>'11 ans et -'!D205</f>
      </c>
    </row>
    <row r="33" spans="1:22" ht="15.75" customHeight="1" hidden="1">
      <c r="A33" s="277" t="str">
        <f>'Ordre de passage'!A32</f>
        <v>CLUB 29</v>
      </c>
      <c r="B33" s="299" t="str">
        <f>'Ordre de passage'!B32</f>
        <v>Participant 29</v>
      </c>
      <c r="C33" s="323">
        <f t="shared" si="1"/>
        <v>7</v>
      </c>
      <c r="D33" s="320">
        <f t="shared" si="0"/>
        <v>0</v>
      </c>
      <c r="E33" s="371">
        <f>'11 ans et -'!J33</f>
      </c>
      <c r="F33" s="313" t="str">
        <f>'11 ans et -'!I33</f>
        <v>0,00%</v>
      </c>
      <c r="G33" s="316">
        <f>'11 ans et -'!H33</f>
      </c>
      <c r="H33" s="331">
        <f>'11 ans et -'!J67</f>
      </c>
      <c r="I33" s="313" t="str">
        <f>'11 ans et -'!I67</f>
        <v>0,00%</v>
      </c>
      <c r="J33" s="316">
        <f>'11 ans et -'!H67</f>
      </c>
      <c r="K33" s="331">
        <f>'11 ans et -'!J101</f>
      </c>
      <c r="L33" s="313" t="str">
        <f>'11 ans et -'!I101</f>
        <v>0,00%</v>
      </c>
      <c r="M33" s="316">
        <f>'11 ans et -'!H101</f>
      </c>
      <c r="N33" s="331">
        <f>'11 ans et -'!E136</f>
      </c>
      <c r="O33" s="313" t="str">
        <f>'11 ans et -'!F136</f>
        <v>0,00%</v>
      </c>
      <c r="P33" s="303">
        <f>'11 ans et -'!D136</f>
      </c>
      <c r="Q33" s="302">
        <f>'11 ans et -'!E171</f>
      </c>
      <c r="R33" s="313" t="str">
        <f>'11 ans et -'!F171</f>
        <v>0,00%</v>
      </c>
      <c r="S33" s="303">
        <f>'11 ans et -'!D171</f>
      </c>
      <c r="T33" s="302">
        <f>'11 ans et -'!E206</f>
      </c>
      <c r="U33" s="313" t="str">
        <f>'11 ans et -'!F206</f>
        <v>0,00%</v>
      </c>
      <c r="V33" s="303">
        <f>'11 ans et -'!D206</f>
      </c>
    </row>
    <row r="34" spans="1:22" ht="15.75" customHeight="1" hidden="1" thickBot="1">
      <c r="A34" s="278" t="str">
        <f>'Ordre de passage'!A33</f>
        <v>CLUB 30</v>
      </c>
      <c r="B34" s="300" t="str">
        <f>'Ordre de passage'!B33</f>
        <v>Participant 30</v>
      </c>
      <c r="C34" s="324">
        <f t="shared" si="1"/>
        <v>7</v>
      </c>
      <c r="D34" s="321">
        <f t="shared" si="0"/>
        <v>0</v>
      </c>
      <c r="E34" s="372">
        <f>'11 ans et -'!J34</f>
      </c>
      <c r="F34" s="314" t="str">
        <f>'11 ans et -'!I34</f>
        <v>0,00%</v>
      </c>
      <c r="G34" s="317">
        <f>'11 ans et -'!H34</f>
      </c>
      <c r="H34" s="332">
        <f>'11 ans et -'!J68</f>
      </c>
      <c r="I34" s="314" t="str">
        <f>'11 ans et -'!I68</f>
        <v>0,00%</v>
      </c>
      <c r="J34" s="317">
        <f>'11 ans et -'!H68</f>
      </c>
      <c r="K34" s="332">
        <f>'11 ans et -'!J102</f>
      </c>
      <c r="L34" s="314" t="str">
        <f>'11 ans et -'!I102</f>
        <v>0,00%</v>
      </c>
      <c r="M34" s="317">
        <f>'11 ans et -'!H102</f>
      </c>
      <c r="N34" s="332">
        <f>'11 ans et -'!E137</f>
      </c>
      <c r="O34" s="314" t="str">
        <f>'11 ans et -'!F137</f>
        <v>0,00%</v>
      </c>
      <c r="P34" s="315">
        <f>'11 ans et -'!D137</f>
      </c>
      <c r="Q34" s="297">
        <f>'11 ans et -'!E172</f>
      </c>
      <c r="R34" s="314" t="str">
        <f>'11 ans et -'!F172</f>
        <v>0,00%</v>
      </c>
      <c r="S34" s="315">
        <f>'11 ans et -'!D172</f>
      </c>
      <c r="T34" s="297">
        <f>'11 ans et -'!E207</f>
      </c>
      <c r="U34" s="314" t="str">
        <f>'11 ans et -'!F207</f>
        <v>0,00%</v>
      </c>
      <c r="V34" s="315">
        <f>'11 ans et -'!D207</f>
      </c>
    </row>
    <row r="35" spans="15:17" ht="13.5" thickBot="1">
      <c r="O35" s="145"/>
      <c r="P35" s="318"/>
      <c r="Q35" s="6"/>
    </row>
    <row r="36" spans="1:22" s="333" customFormat="1" ht="25.5" customHeight="1" thickBot="1">
      <c r="A36" s="509" t="s">
        <v>99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510"/>
      <c r="Q36" s="510"/>
      <c r="R36" s="510"/>
      <c r="S36" s="510"/>
      <c r="T36" s="510"/>
      <c r="U36" s="510"/>
      <c r="V36" s="511"/>
    </row>
    <row r="37" spans="1:22" ht="36" customHeight="1" thickBot="1">
      <c r="A37" s="507" t="s">
        <v>47</v>
      </c>
      <c r="B37" s="518" t="s">
        <v>51</v>
      </c>
      <c r="C37" s="507" t="s">
        <v>4</v>
      </c>
      <c r="D37" s="17" t="s">
        <v>1</v>
      </c>
      <c r="E37" s="512" t="s">
        <v>16</v>
      </c>
      <c r="F37" s="513"/>
      <c r="G37" s="514"/>
      <c r="H37" s="513" t="s">
        <v>19</v>
      </c>
      <c r="I37" s="513"/>
      <c r="J37" s="514"/>
      <c r="K37" s="512" t="s">
        <v>97</v>
      </c>
      <c r="L37" s="513"/>
      <c r="M37" s="514"/>
      <c r="N37" s="512" t="s">
        <v>7</v>
      </c>
      <c r="O37" s="513"/>
      <c r="P37" s="514"/>
      <c r="Q37" s="515" t="s">
        <v>98</v>
      </c>
      <c r="R37" s="516"/>
      <c r="S37" s="517"/>
      <c r="T37" s="515" t="s">
        <v>15</v>
      </c>
      <c r="U37" s="516"/>
      <c r="V37" s="517"/>
    </row>
    <row r="38" spans="1:22" ht="36" customHeight="1" thickBot="1">
      <c r="A38" s="508"/>
      <c r="B38" s="519"/>
      <c r="C38" s="508"/>
      <c r="D38" s="56">
        <f>U38+R38++O38+F38+L38+I38</f>
        <v>1</v>
      </c>
      <c r="E38" s="329" t="s">
        <v>45</v>
      </c>
      <c r="F38" s="301">
        <v>0.05</v>
      </c>
      <c r="G38" s="304" t="s">
        <v>9</v>
      </c>
      <c r="H38" s="329" t="s">
        <v>45</v>
      </c>
      <c r="I38" s="310">
        <v>0.05</v>
      </c>
      <c r="J38" s="55" t="s">
        <v>9</v>
      </c>
      <c r="K38" s="329" t="s">
        <v>45</v>
      </c>
      <c r="L38" s="305">
        <v>0.05</v>
      </c>
      <c r="M38" s="308" t="s">
        <v>9</v>
      </c>
      <c r="N38" s="329" t="s">
        <v>45</v>
      </c>
      <c r="O38" s="56">
        <v>0.2</v>
      </c>
      <c r="P38" s="54" t="s">
        <v>9</v>
      </c>
      <c r="Q38" s="329" t="s">
        <v>45</v>
      </c>
      <c r="R38" s="309">
        <v>0.3</v>
      </c>
      <c r="S38" s="304" t="s">
        <v>9</v>
      </c>
      <c r="T38" s="329" t="s">
        <v>45</v>
      </c>
      <c r="U38" s="56">
        <v>0.35</v>
      </c>
      <c r="V38" s="57" t="s">
        <v>9</v>
      </c>
    </row>
    <row r="39" spans="1:22" ht="15.75" customHeight="1">
      <c r="A39" s="276" t="str">
        <f>'Ordre de passage'!C4</f>
        <v>Narval</v>
      </c>
      <c r="B39" s="298" t="str">
        <f>'Ordre de passage'!D4</f>
        <v>Gabrielle Diotte</v>
      </c>
      <c r="C39" s="322">
        <f>IF(D39="","",RANK(D39,$D$39:$D$67))</f>
        <v>6</v>
      </c>
      <c r="D39" s="325">
        <f>SUM(F39+I39+L39+O39+R39+U39)</f>
        <v>0.675</v>
      </c>
      <c r="E39" s="370">
        <f>'12-13 ans'!J5</f>
        <v>20</v>
      </c>
      <c r="F39" s="312">
        <f>'12-13 ans'!I5</f>
        <v>0.05</v>
      </c>
      <c r="G39" s="311">
        <f>'12-13 ans'!H5</f>
        <v>1</v>
      </c>
      <c r="H39" s="330">
        <f>'12-13 ans'!J39</f>
        <v>13</v>
      </c>
      <c r="I39" s="312">
        <f>'12-13 ans'!I39</f>
        <v>0.0325</v>
      </c>
      <c r="J39" s="311">
        <f>'12-13 ans'!H39</f>
        <v>5</v>
      </c>
      <c r="K39" s="330">
        <f>'12-13 ans'!J73</f>
        <v>18</v>
      </c>
      <c r="L39" s="312">
        <f>'12-13 ans'!I73</f>
        <v>0.045000000000000005</v>
      </c>
      <c r="M39" s="311">
        <f>'12-13 ans'!H73</f>
        <v>2</v>
      </c>
      <c r="N39" s="330">
        <f>'12-13 ans'!E108</f>
        <v>11</v>
      </c>
      <c r="O39" s="312">
        <f>'12-13 ans'!F108</f>
        <v>0.11000000000000001</v>
      </c>
      <c r="P39" s="307">
        <f>'12-13 ans'!D108</f>
        <v>7</v>
      </c>
      <c r="Q39" s="306">
        <f>'12-13 ans'!E143</f>
        <v>14</v>
      </c>
      <c r="R39" s="365">
        <f>'12-13 ans'!F143</f>
        <v>0.21</v>
      </c>
      <c r="S39" s="307">
        <f>'12-13 ans'!D143</f>
        <v>4</v>
      </c>
      <c r="T39" s="306">
        <f>'12-13 ans'!E178</f>
        <v>13</v>
      </c>
      <c r="U39" s="312">
        <f>'12-13 ans'!F178</f>
        <v>0.22749999999999998</v>
      </c>
      <c r="V39" s="307">
        <f>'12-13 ans'!D178</f>
        <v>5</v>
      </c>
    </row>
    <row r="40" spans="1:22" ht="15.75" customHeight="1">
      <c r="A40" s="277" t="str">
        <f>'Ordre de passage'!C5</f>
        <v>Narval</v>
      </c>
      <c r="B40" s="299" t="str">
        <f>'Ordre de passage'!D5</f>
        <v>Joëlle Gauthier-Drapeau</v>
      </c>
      <c r="C40" s="323">
        <f aca="true" t="shared" si="2" ref="C40:C68">IF(D40="","",RANK(D40,$D$39:$D$67))</f>
        <v>7</v>
      </c>
      <c r="D40" s="326">
        <f aca="true" t="shared" si="3" ref="D40:D68">SUM(F40+I40+L40+O40+R40+U40)</f>
        <v>0.6275</v>
      </c>
      <c r="E40" s="371">
        <f>'12-13 ans'!J6</f>
        <v>18</v>
      </c>
      <c r="F40" s="313">
        <f>'12-13 ans'!I6</f>
        <v>0.045000000000000005</v>
      </c>
      <c r="G40" s="316">
        <f>'12-13 ans'!H6</f>
        <v>2</v>
      </c>
      <c r="H40" s="331">
        <f>'12-13 ans'!J40</f>
        <v>11</v>
      </c>
      <c r="I40" s="313">
        <f>'12-13 ans'!I40</f>
        <v>0.027500000000000004</v>
      </c>
      <c r="J40" s="316">
        <f>'12-13 ans'!H40</f>
        <v>7</v>
      </c>
      <c r="K40" s="331">
        <f>'12-13 ans'!J74</f>
        <v>11</v>
      </c>
      <c r="L40" s="313">
        <f>'12-13 ans'!I74</f>
        <v>0.027500000000000004</v>
      </c>
      <c r="M40" s="316">
        <f>'12-13 ans'!H74</f>
        <v>7</v>
      </c>
      <c r="N40" s="331">
        <f>'12-13 ans'!E109</f>
        <v>14</v>
      </c>
      <c r="O40" s="313">
        <f>'12-13 ans'!F109</f>
        <v>0.13999999999999999</v>
      </c>
      <c r="P40" s="303">
        <f>'12-13 ans'!D109</f>
        <v>4</v>
      </c>
      <c r="Q40" s="302">
        <f>'12-13 ans'!E144</f>
        <v>13</v>
      </c>
      <c r="R40" s="375">
        <f>'12-13 ans'!F144</f>
        <v>0.195</v>
      </c>
      <c r="S40" s="303">
        <f>'12-13 ans'!D144</f>
        <v>5</v>
      </c>
      <c r="T40" s="302">
        <f>'12-13 ans'!E179</f>
        <v>11</v>
      </c>
      <c r="U40" s="313">
        <f>'12-13 ans'!F179</f>
        <v>0.1925</v>
      </c>
      <c r="V40" s="303">
        <f>'12-13 ans'!D179</f>
        <v>7</v>
      </c>
    </row>
    <row r="41" spans="1:22" ht="15.75" customHeight="1">
      <c r="A41" s="277" t="str">
        <f>'Ordre de passage'!C6</f>
        <v>SSSL</v>
      </c>
      <c r="B41" s="299" t="str">
        <f>'Ordre de passage'!D6</f>
        <v>Paula Sofia Loaiza</v>
      </c>
      <c r="C41" s="323">
        <f t="shared" si="2"/>
        <v>4</v>
      </c>
      <c r="D41" s="326">
        <f t="shared" si="3"/>
        <v>0.7025</v>
      </c>
      <c r="E41" s="371" t="str">
        <f>'12-13 ans'!J7</f>
        <v>0</v>
      </c>
      <c r="F41" s="313" t="str">
        <f>'12-13 ans'!I7</f>
        <v>0,00%</v>
      </c>
      <c r="G41" s="316" t="str">
        <f>'12-13 ans'!H7</f>
        <v>DNF</v>
      </c>
      <c r="H41" s="331">
        <f>'12-13 ans'!J41</f>
        <v>18</v>
      </c>
      <c r="I41" s="313">
        <f>'12-13 ans'!I41</f>
        <v>0.045000000000000005</v>
      </c>
      <c r="J41" s="316">
        <f>'12-13 ans'!H41</f>
        <v>2</v>
      </c>
      <c r="K41" s="331">
        <f>'12-13 ans'!J75</f>
        <v>13</v>
      </c>
      <c r="L41" s="313">
        <f>'12-13 ans'!I75</f>
        <v>0.0325</v>
      </c>
      <c r="M41" s="316">
        <f>'12-13 ans'!H75</f>
        <v>5</v>
      </c>
      <c r="N41" s="331">
        <f>'12-13 ans'!E110</f>
        <v>13</v>
      </c>
      <c r="O41" s="313">
        <f>'12-13 ans'!F110</f>
        <v>0.13</v>
      </c>
      <c r="P41" s="303">
        <f>'12-13 ans'!D110</f>
        <v>5</v>
      </c>
      <c r="Q41" s="302">
        <f>'12-13 ans'!E145</f>
        <v>12</v>
      </c>
      <c r="R41" s="375">
        <f>'12-13 ans'!F145</f>
        <v>0.18</v>
      </c>
      <c r="S41" s="303">
        <f>'12-13 ans'!D145</f>
        <v>6</v>
      </c>
      <c r="T41" s="302">
        <f>'12-13 ans'!E180</f>
        <v>18</v>
      </c>
      <c r="U41" s="313">
        <f>'12-13 ans'!F180</f>
        <v>0.315</v>
      </c>
      <c r="V41" s="303">
        <f>'12-13 ans'!D180</f>
        <v>2</v>
      </c>
    </row>
    <row r="42" spans="1:22" ht="15.75" customHeight="1">
      <c r="A42" s="277" t="str">
        <f>'Ordre de passage'!C7</f>
        <v>Narval</v>
      </c>
      <c r="B42" s="299" t="str">
        <f>'Ordre de passage'!D7</f>
        <v>Laura Vincent</v>
      </c>
      <c r="C42" s="323">
        <f t="shared" si="2"/>
        <v>1</v>
      </c>
      <c r="D42" s="326">
        <f t="shared" si="3"/>
        <v>0.87</v>
      </c>
      <c r="E42" s="371">
        <f>'12-13 ans'!J8</f>
        <v>16</v>
      </c>
      <c r="F42" s="313">
        <f>'12-13 ans'!I8</f>
        <v>0.04000000000000001</v>
      </c>
      <c r="G42" s="316">
        <f>'12-13 ans'!H8</f>
        <v>3</v>
      </c>
      <c r="H42" s="331">
        <f>'12-13 ans'!J42</f>
        <v>12</v>
      </c>
      <c r="I42" s="313">
        <f>'12-13 ans'!I42</f>
        <v>0.03</v>
      </c>
      <c r="J42" s="316">
        <f>'12-13 ans'!H42</f>
        <v>6</v>
      </c>
      <c r="K42" s="331">
        <f>'12-13 ans'!J76</f>
        <v>12</v>
      </c>
      <c r="L42" s="313">
        <f>'12-13 ans'!I76</f>
        <v>0.03</v>
      </c>
      <c r="M42" s="316">
        <f>'12-13 ans'!H76</f>
        <v>6</v>
      </c>
      <c r="N42" s="331">
        <f>'12-13 ans'!E111</f>
        <v>12</v>
      </c>
      <c r="O42" s="313">
        <f>'12-13 ans'!F111</f>
        <v>0.12</v>
      </c>
      <c r="P42" s="303">
        <f>'12-13 ans'!D111</f>
        <v>6</v>
      </c>
      <c r="Q42" s="302">
        <f>'12-13 ans'!E146</f>
        <v>20</v>
      </c>
      <c r="R42" s="375">
        <f>'12-13 ans'!F146</f>
        <v>0.3</v>
      </c>
      <c r="S42" s="303">
        <f>'12-13 ans'!D146</f>
        <v>1</v>
      </c>
      <c r="T42" s="302">
        <f>'12-13 ans'!E181</f>
        <v>20</v>
      </c>
      <c r="U42" s="313">
        <f>'12-13 ans'!F181</f>
        <v>0.35</v>
      </c>
      <c r="V42" s="303">
        <f>'12-13 ans'!D181</f>
        <v>1</v>
      </c>
    </row>
    <row r="43" spans="1:22" ht="15.75" customHeight="1">
      <c r="A43" s="277" t="str">
        <f>'Ordre de passage'!C8</f>
        <v>CSRN</v>
      </c>
      <c r="B43" s="299" t="str">
        <f>'Ordre de passage'!D8</f>
        <v>Thomas Martin</v>
      </c>
      <c r="C43" s="323">
        <f t="shared" si="2"/>
        <v>5</v>
      </c>
      <c r="D43" s="326">
        <f t="shared" si="3"/>
        <v>0.6900000000000001</v>
      </c>
      <c r="E43" s="371">
        <f>'12-13 ans'!J9</f>
        <v>14</v>
      </c>
      <c r="F43" s="313">
        <f>'12-13 ans'!I9</f>
        <v>0.034999999999999996</v>
      </c>
      <c r="G43" s="316">
        <f>'12-13 ans'!H9</f>
        <v>4</v>
      </c>
      <c r="H43" s="331">
        <f>'12-13 ans'!J43</f>
        <v>14</v>
      </c>
      <c r="I43" s="313">
        <f>'12-13 ans'!I43</f>
        <v>0.034999999999999996</v>
      </c>
      <c r="J43" s="316">
        <f>'12-13 ans'!H43</f>
        <v>4</v>
      </c>
      <c r="K43" s="331">
        <f>'12-13 ans'!J77</f>
        <v>20</v>
      </c>
      <c r="L43" s="313">
        <f>'12-13 ans'!I77</f>
        <v>0.05</v>
      </c>
      <c r="M43" s="316">
        <f>'12-13 ans'!H77</f>
        <v>1</v>
      </c>
      <c r="N43" s="331">
        <f>'12-13 ans'!E112</f>
        <v>16</v>
      </c>
      <c r="O43" s="313">
        <f>'12-13 ans'!F112</f>
        <v>0.16000000000000003</v>
      </c>
      <c r="P43" s="303">
        <f>'12-13 ans'!D112</f>
        <v>3</v>
      </c>
      <c r="Q43" s="302">
        <f>'12-13 ans'!E147</f>
        <v>11</v>
      </c>
      <c r="R43" s="375">
        <f>'12-13 ans'!F147</f>
        <v>0.165</v>
      </c>
      <c r="S43" s="303">
        <f>'12-13 ans'!D147</f>
        <v>7</v>
      </c>
      <c r="T43" s="302">
        <f>'12-13 ans'!E182</f>
        <v>14</v>
      </c>
      <c r="U43" s="313">
        <f>'12-13 ans'!F182</f>
        <v>0.24499999999999997</v>
      </c>
      <c r="V43" s="303">
        <f>'12-13 ans'!D182</f>
        <v>4</v>
      </c>
    </row>
    <row r="44" spans="1:22" ht="15.75" customHeight="1">
      <c r="A44" s="277" t="str">
        <f>'Ordre de passage'!C9</f>
        <v>Narval</v>
      </c>
      <c r="B44" s="299" t="str">
        <f>'Ordre de passage'!D9</f>
        <v>Léony Gobeil</v>
      </c>
      <c r="C44" s="323">
        <f t="shared" si="2"/>
        <v>2</v>
      </c>
      <c r="D44" s="326">
        <f t="shared" si="3"/>
        <v>0.8225</v>
      </c>
      <c r="E44" s="371">
        <f>'12-13 ans'!J10</f>
        <v>13</v>
      </c>
      <c r="F44" s="313">
        <f>'12-13 ans'!I10</f>
        <v>0.0325</v>
      </c>
      <c r="G44" s="316">
        <f>'12-13 ans'!H10</f>
        <v>5</v>
      </c>
      <c r="H44" s="331">
        <f>'12-13 ans'!J44</f>
        <v>20</v>
      </c>
      <c r="I44" s="313">
        <f>'12-13 ans'!I44</f>
        <v>0.05</v>
      </c>
      <c r="J44" s="316">
        <f>'12-13 ans'!H44</f>
        <v>1</v>
      </c>
      <c r="K44" s="331">
        <f>'12-13 ans'!J78</f>
        <v>16</v>
      </c>
      <c r="L44" s="313">
        <f>'12-13 ans'!I78</f>
        <v>0.04000000000000001</v>
      </c>
      <c r="M44" s="316">
        <f>'12-13 ans'!H78</f>
        <v>3</v>
      </c>
      <c r="N44" s="331">
        <f>'12-13 ans'!E113</f>
        <v>18</v>
      </c>
      <c r="O44" s="313">
        <f>'12-13 ans'!F113</f>
        <v>0.18000000000000002</v>
      </c>
      <c r="P44" s="303">
        <f>'12-13 ans'!D113</f>
        <v>2</v>
      </c>
      <c r="Q44" s="302">
        <f>'12-13 ans'!E148</f>
        <v>16</v>
      </c>
      <c r="R44" s="375">
        <f>'12-13 ans'!F148</f>
        <v>0.24</v>
      </c>
      <c r="S44" s="303">
        <f>'12-13 ans'!D148</f>
        <v>3</v>
      </c>
      <c r="T44" s="302">
        <f>'12-13 ans'!E183</f>
        <v>16</v>
      </c>
      <c r="U44" s="313">
        <f>'12-13 ans'!F183</f>
        <v>0.27999999999999997</v>
      </c>
      <c r="V44" s="303">
        <f>'12-13 ans'!D183</f>
        <v>3</v>
      </c>
    </row>
    <row r="45" spans="1:22" ht="15.75" customHeight="1">
      <c r="A45" s="277" t="str">
        <f>'Ordre de passage'!C10</f>
        <v>CAEM</v>
      </c>
      <c r="B45" s="299" t="str">
        <f>'Ordre de passage'!D10</f>
        <v>Ariane Saint-Denis</v>
      </c>
      <c r="C45" s="323">
        <f t="shared" si="2"/>
        <v>3</v>
      </c>
      <c r="D45" s="326">
        <f t="shared" si="3"/>
        <v>0.755</v>
      </c>
      <c r="E45" s="371" t="str">
        <f>'12-13 ans'!J11</f>
        <v>0</v>
      </c>
      <c r="F45" s="313" t="str">
        <f>'12-13 ans'!I11</f>
        <v>0,00%</v>
      </c>
      <c r="G45" s="316" t="str">
        <f>'12-13 ans'!H11</f>
        <v>DNF</v>
      </c>
      <c r="H45" s="331">
        <f>'12-13 ans'!J45</f>
        <v>16</v>
      </c>
      <c r="I45" s="313">
        <f>'12-13 ans'!I45</f>
        <v>0.04000000000000001</v>
      </c>
      <c r="J45" s="316">
        <f>'12-13 ans'!H45</f>
        <v>3</v>
      </c>
      <c r="K45" s="331">
        <f>'12-13 ans'!J79</f>
        <v>14</v>
      </c>
      <c r="L45" s="313">
        <f>'12-13 ans'!I79</f>
        <v>0.034999999999999996</v>
      </c>
      <c r="M45" s="316">
        <f>'12-13 ans'!H79</f>
        <v>4</v>
      </c>
      <c r="N45" s="331">
        <f>'12-13 ans'!E114</f>
        <v>20</v>
      </c>
      <c r="O45" s="313">
        <f>'12-13 ans'!F114</f>
        <v>0.2</v>
      </c>
      <c r="P45" s="303">
        <f>'12-13 ans'!D114</f>
        <v>1</v>
      </c>
      <c r="Q45" s="302">
        <f>'12-13 ans'!E149</f>
        <v>18</v>
      </c>
      <c r="R45" s="375">
        <f>'12-13 ans'!F149</f>
        <v>0.27</v>
      </c>
      <c r="S45" s="303">
        <f>'12-13 ans'!D149</f>
        <v>2</v>
      </c>
      <c r="T45" s="302">
        <f>'12-13 ans'!E184</f>
        <v>12</v>
      </c>
      <c r="U45" s="313">
        <f>'12-13 ans'!F184</f>
        <v>0.21</v>
      </c>
      <c r="V45" s="303">
        <f>'12-13 ans'!D184</f>
        <v>6</v>
      </c>
    </row>
    <row r="46" spans="1:22" ht="15.75" customHeight="1" hidden="1">
      <c r="A46" s="277" t="str">
        <f>'Ordre de passage'!C11</f>
        <v>CLUB 8</v>
      </c>
      <c r="B46" s="299" t="str">
        <f>'Ordre de passage'!D11</f>
        <v>Participant 8</v>
      </c>
      <c r="C46" s="323">
        <f t="shared" si="2"/>
        <v>8</v>
      </c>
      <c r="D46" s="326">
        <f t="shared" si="3"/>
        <v>0</v>
      </c>
      <c r="E46" s="371">
        <f>'12-13 ans'!J12</f>
      </c>
      <c r="F46" s="313" t="str">
        <f>'12-13 ans'!I12</f>
        <v>0,00%</v>
      </c>
      <c r="G46" s="316">
        <f>'12-13 ans'!H12</f>
      </c>
      <c r="H46" s="331">
        <f>'12-13 ans'!J46</f>
      </c>
      <c r="I46" s="313" t="str">
        <f>'12-13 ans'!I46</f>
        <v>0,00%</v>
      </c>
      <c r="J46" s="316">
        <f>'12-13 ans'!H46</f>
      </c>
      <c r="K46" s="331">
        <f>'12-13 ans'!J80</f>
      </c>
      <c r="L46" s="313" t="str">
        <f>'12-13 ans'!I80</f>
        <v>0,00%</v>
      </c>
      <c r="M46" s="316">
        <f>'12-13 ans'!H80</f>
      </c>
      <c r="N46" s="331">
        <f>'12-13 ans'!E115</f>
      </c>
      <c r="O46" s="313" t="str">
        <f>'12-13 ans'!F115</f>
        <v>0,00%</v>
      </c>
      <c r="P46" s="303">
        <f>'12-13 ans'!D115</f>
      </c>
      <c r="Q46" s="302">
        <f>'12-13 ans'!E150</f>
      </c>
      <c r="R46" s="375" t="str">
        <f>'12-13 ans'!F150</f>
        <v>0,00%</v>
      </c>
      <c r="S46" s="303">
        <f>'12-13 ans'!D150</f>
      </c>
      <c r="T46" s="302">
        <f>'12-13 ans'!E185</f>
      </c>
      <c r="U46" s="313" t="str">
        <f>'12-13 ans'!F185</f>
        <v>0,00%</v>
      </c>
      <c r="V46" s="303">
        <f>'12-13 ans'!D185</f>
      </c>
    </row>
    <row r="47" spans="1:22" ht="15.75" customHeight="1" hidden="1">
      <c r="A47" s="277" t="str">
        <f>'Ordre de passage'!C12</f>
        <v>CLUB 9</v>
      </c>
      <c r="B47" s="299" t="str">
        <f>'Ordre de passage'!D12</f>
        <v>Participant 9</v>
      </c>
      <c r="C47" s="323">
        <f t="shared" si="2"/>
        <v>8</v>
      </c>
      <c r="D47" s="326">
        <f t="shared" si="3"/>
        <v>0</v>
      </c>
      <c r="E47" s="371">
        <f>'12-13 ans'!J13</f>
      </c>
      <c r="F47" s="313" t="str">
        <f>'12-13 ans'!I13</f>
        <v>0,00%</v>
      </c>
      <c r="G47" s="316">
        <f>'12-13 ans'!H13</f>
      </c>
      <c r="H47" s="331">
        <f>'12-13 ans'!J47</f>
      </c>
      <c r="I47" s="313" t="str">
        <f>'12-13 ans'!I47</f>
        <v>0,00%</v>
      </c>
      <c r="J47" s="316">
        <f>'12-13 ans'!H47</f>
      </c>
      <c r="K47" s="331">
        <f>'12-13 ans'!J81</f>
      </c>
      <c r="L47" s="313" t="str">
        <f>'12-13 ans'!I81</f>
        <v>0,00%</v>
      </c>
      <c r="M47" s="316">
        <f>'12-13 ans'!H81</f>
      </c>
      <c r="N47" s="331">
        <f>'12-13 ans'!E116</f>
      </c>
      <c r="O47" s="313" t="str">
        <f>'12-13 ans'!F116</f>
        <v>0,00%</v>
      </c>
      <c r="P47" s="303">
        <f>'12-13 ans'!D116</f>
      </c>
      <c r="Q47" s="302">
        <f>'12-13 ans'!E151</f>
      </c>
      <c r="R47" s="375" t="str">
        <f>'12-13 ans'!F151</f>
        <v>0,00%</v>
      </c>
      <c r="S47" s="303">
        <f>'12-13 ans'!D151</f>
      </c>
      <c r="T47" s="302">
        <f>'12-13 ans'!E186</f>
      </c>
      <c r="U47" s="313" t="str">
        <f>'12-13 ans'!F186</f>
        <v>0,00%</v>
      </c>
      <c r="V47" s="303">
        <f>'12-13 ans'!D186</f>
      </c>
    </row>
    <row r="48" spans="1:22" ht="15.75" customHeight="1" hidden="1">
      <c r="A48" s="277" t="str">
        <f>'Ordre de passage'!C13</f>
        <v>CLUB 10</v>
      </c>
      <c r="B48" s="299" t="str">
        <f>'Ordre de passage'!D13</f>
        <v>Participant 10</v>
      </c>
      <c r="C48" s="323">
        <f t="shared" si="2"/>
        <v>8</v>
      </c>
      <c r="D48" s="326">
        <f t="shared" si="3"/>
        <v>0</v>
      </c>
      <c r="E48" s="371">
        <f>'12-13 ans'!J14</f>
      </c>
      <c r="F48" s="313" t="str">
        <f>'12-13 ans'!I14</f>
        <v>0,00%</v>
      </c>
      <c r="G48" s="316">
        <f>'12-13 ans'!H14</f>
      </c>
      <c r="H48" s="331">
        <f>'12-13 ans'!J48</f>
      </c>
      <c r="I48" s="313" t="str">
        <f>'12-13 ans'!I48</f>
        <v>0,00%</v>
      </c>
      <c r="J48" s="316">
        <f>'12-13 ans'!H48</f>
      </c>
      <c r="K48" s="331">
        <f>'12-13 ans'!J82</f>
      </c>
      <c r="L48" s="313" t="str">
        <f>'12-13 ans'!I82</f>
        <v>0,00%</v>
      </c>
      <c r="M48" s="316">
        <f>'12-13 ans'!H82</f>
      </c>
      <c r="N48" s="331">
        <f>'12-13 ans'!E117</f>
      </c>
      <c r="O48" s="313" t="str">
        <f>'12-13 ans'!F117</f>
        <v>0,00%</v>
      </c>
      <c r="P48" s="303">
        <f>'12-13 ans'!D117</f>
      </c>
      <c r="Q48" s="302">
        <f>'12-13 ans'!E152</f>
      </c>
      <c r="R48" s="375" t="str">
        <f>'12-13 ans'!F152</f>
        <v>0,00%</v>
      </c>
      <c r="S48" s="303">
        <f>'12-13 ans'!D152</f>
      </c>
      <c r="T48" s="302">
        <f>'12-13 ans'!E187</f>
      </c>
      <c r="U48" s="313" t="str">
        <f>'12-13 ans'!F187</f>
        <v>0,00%</v>
      </c>
      <c r="V48" s="303">
        <f>'12-13 ans'!D187</f>
      </c>
    </row>
    <row r="49" spans="1:22" ht="15.75" customHeight="1" hidden="1">
      <c r="A49" s="277" t="str">
        <f>'Ordre de passage'!C14</f>
        <v>CLUB 11</v>
      </c>
      <c r="B49" s="299" t="str">
        <f>'Ordre de passage'!D14</f>
        <v>Participant 11</v>
      </c>
      <c r="C49" s="323">
        <f t="shared" si="2"/>
        <v>8</v>
      </c>
      <c r="D49" s="326">
        <f t="shared" si="3"/>
        <v>0</v>
      </c>
      <c r="E49" s="371">
        <f>'12-13 ans'!J15</f>
      </c>
      <c r="F49" s="313" t="str">
        <f>'12-13 ans'!I15</f>
        <v>0,00%</v>
      </c>
      <c r="G49" s="316">
        <f>'12-13 ans'!H15</f>
      </c>
      <c r="H49" s="331">
        <f>'12-13 ans'!J49</f>
      </c>
      <c r="I49" s="313" t="str">
        <f>'12-13 ans'!I49</f>
        <v>0,00%</v>
      </c>
      <c r="J49" s="316">
        <f>'12-13 ans'!H49</f>
      </c>
      <c r="K49" s="331">
        <f>'12-13 ans'!J83</f>
      </c>
      <c r="L49" s="313" t="str">
        <f>'12-13 ans'!I83</f>
        <v>0,00%</v>
      </c>
      <c r="M49" s="316">
        <f>'12-13 ans'!H83</f>
      </c>
      <c r="N49" s="331">
        <f>'12-13 ans'!E118</f>
      </c>
      <c r="O49" s="313" t="str">
        <f>'12-13 ans'!F118</f>
        <v>0,00%</v>
      </c>
      <c r="P49" s="303">
        <f>'12-13 ans'!D118</f>
      </c>
      <c r="Q49" s="302">
        <f>'12-13 ans'!E153</f>
      </c>
      <c r="R49" s="375" t="str">
        <f>'12-13 ans'!F153</f>
        <v>0,00%</v>
      </c>
      <c r="S49" s="303">
        <f>'12-13 ans'!D153</f>
      </c>
      <c r="T49" s="302">
        <f>'12-13 ans'!E188</f>
      </c>
      <c r="U49" s="313" t="str">
        <f>'12-13 ans'!F188</f>
        <v>0,00%</v>
      </c>
      <c r="V49" s="303">
        <f>'12-13 ans'!D188</f>
      </c>
    </row>
    <row r="50" spans="1:22" ht="15.75" customHeight="1" hidden="1">
      <c r="A50" s="277" t="str">
        <f>'Ordre de passage'!C15</f>
        <v>CLUB 12</v>
      </c>
      <c r="B50" s="299" t="str">
        <f>'Ordre de passage'!D15</f>
        <v>Participant 12</v>
      </c>
      <c r="C50" s="323">
        <f t="shared" si="2"/>
        <v>8</v>
      </c>
      <c r="D50" s="326">
        <f t="shared" si="3"/>
        <v>0</v>
      </c>
      <c r="E50" s="371">
        <f>'12-13 ans'!J16</f>
      </c>
      <c r="F50" s="313" t="str">
        <f>'12-13 ans'!I16</f>
        <v>0,00%</v>
      </c>
      <c r="G50" s="316">
        <f>'12-13 ans'!H16</f>
      </c>
      <c r="H50" s="331">
        <f>'12-13 ans'!J50</f>
      </c>
      <c r="I50" s="313" t="str">
        <f>'12-13 ans'!I50</f>
        <v>0,00%</v>
      </c>
      <c r="J50" s="316">
        <f>'12-13 ans'!H50</f>
      </c>
      <c r="K50" s="331">
        <f>'12-13 ans'!J84</f>
      </c>
      <c r="L50" s="313" t="str">
        <f>'12-13 ans'!I84</f>
        <v>0,00%</v>
      </c>
      <c r="M50" s="316">
        <f>'12-13 ans'!H84</f>
      </c>
      <c r="N50" s="331">
        <f>'12-13 ans'!E119</f>
      </c>
      <c r="O50" s="313" t="str">
        <f>'12-13 ans'!F119</f>
        <v>0,00%</v>
      </c>
      <c r="P50" s="303">
        <f>'12-13 ans'!D119</f>
      </c>
      <c r="Q50" s="302">
        <f>'12-13 ans'!E154</f>
      </c>
      <c r="R50" s="375" t="str">
        <f>'12-13 ans'!F154</f>
        <v>0,00%</v>
      </c>
      <c r="S50" s="303">
        <f>'12-13 ans'!D154</f>
      </c>
      <c r="T50" s="302">
        <f>'12-13 ans'!E189</f>
      </c>
      <c r="U50" s="313" t="str">
        <f>'12-13 ans'!F189</f>
        <v>0,00%</v>
      </c>
      <c r="V50" s="303">
        <f>'12-13 ans'!D189</f>
      </c>
    </row>
    <row r="51" spans="1:22" ht="15.75" customHeight="1" hidden="1">
      <c r="A51" s="277" t="str">
        <f>'Ordre de passage'!C16</f>
        <v>CLUB 13</v>
      </c>
      <c r="B51" s="299" t="str">
        <f>'Ordre de passage'!D16</f>
        <v>Participant 13</v>
      </c>
      <c r="C51" s="323">
        <f t="shared" si="2"/>
        <v>8</v>
      </c>
      <c r="D51" s="326">
        <f t="shared" si="3"/>
        <v>0</v>
      </c>
      <c r="E51" s="371">
        <f>'12-13 ans'!J17</f>
      </c>
      <c r="F51" s="313" t="str">
        <f>'12-13 ans'!I17</f>
        <v>0,00%</v>
      </c>
      <c r="G51" s="316">
        <f>'12-13 ans'!H17</f>
      </c>
      <c r="H51" s="331">
        <f>'12-13 ans'!J51</f>
      </c>
      <c r="I51" s="313" t="str">
        <f>'12-13 ans'!I51</f>
        <v>0,00%</v>
      </c>
      <c r="J51" s="316">
        <f>'12-13 ans'!H51</f>
      </c>
      <c r="K51" s="331">
        <f>'12-13 ans'!J85</f>
      </c>
      <c r="L51" s="313" t="str">
        <f>'12-13 ans'!I85</f>
        <v>0,00%</v>
      </c>
      <c r="M51" s="316">
        <f>'12-13 ans'!H85</f>
      </c>
      <c r="N51" s="331">
        <f>'12-13 ans'!E120</f>
      </c>
      <c r="O51" s="313" t="str">
        <f>'12-13 ans'!F120</f>
        <v>0,00%</v>
      </c>
      <c r="P51" s="303">
        <f>'12-13 ans'!D120</f>
      </c>
      <c r="Q51" s="302">
        <f>'12-13 ans'!E155</f>
      </c>
      <c r="R51" s="375" t="str">
        <f>'12-13 ans'!F155</f>
        <v>0,00%</v>
      </c>
      <c r="S51" s="303">
        <f>'12-13 ans'!D155</f>
      </c>
      <c r="T51" s="302">
        <f>'12-13 ans'!E190</f>
      </c>
      <c r="U51" s="313" t="str">
        <f>'12-13 ans'!F190</f>
        <v>0,00%</v>
      </c>
      <c r="V51" s="303">
        <f>'12-13 ans'!D190</f>
      </c>
    </row>
    <row r="52" spans="1:22" ht="15.75" customHeight="1" hidden="1">
      <c r="A52" s="277" t="str">
        <f>'Ordre de passage'!C17</f>
        <v>CLUB 14</v>
      </c>
      <c r="B52" s="299" t="str">
        <f>'Ordre de passage'!D17</f>
        <v>Participant 14</v>
      </c>
      <c r="C52" s="323">
        <f t="shared" si="2"/>
        <v>8</v>
      </c>
      <c r="D52" s="326">
        <f t="shared" si="3"/>
        <v>0</v>
      </c>
      <c r="E52" s="371">
        <f>'12-13 ans'!J18</f>
      </c>
      <c r="F52" s="313" t="str">
        <f>'12-13 ans'!I18</f>
        <v>0,00%</v>
      </c>
      <c r="G52" s="316">
        <f>'12-13 ans'!H18</f>
      </c>
      <c r="H52" s="331">
        <f>'12-13 ans'!J52</f>
      </c>
      <c r="I52" s="313" t="str">
        <f>'12-13 ans'!I52</f>
        <v>0,00%</v>
      </c>
      <c r="J52" s="316">
        <f>'12-13 ans'!H52</f>
      </c>
      <c r="K52" s="331">
        <f>'12-13 ans'!J86</f>
      </c>
      <c r="L52" s="313" t="str">
        <f>'12-13 ans'!I86</f>
        <v>0,00%</v>
      </c>
      <c r="M52" s="316">
        <f>'12-13 ans'!H86</f>
      </c>
      <c r="N52" s="331">
        <f>'12-13 ans'!E121</f>
      </c>
      <c r="O52" s="313" t="str">
        <f>'12-13 ans'!F121</f>
        <v>0,00%</v>
      </c>
      <c r="P52" s="303">
        <f>'12-13 ans'!D121</f>
      </c>
      <c r="Q52" s="302">
        <f>'12-13 ans'!E156</f>
      </c>
      <c r="R52" s="375" t="str">
        <f>'12-13 ans'!F156</f>
        <v>0,00%</v>
      </c>
      <c r="S52" s="303">
        <f>'12-13 ans'!D156</f>
      </c>
      <c r="T52" s="302">
        <f>'12-13 ans'!E191</f>
      </c>
      <c r="U52" s="313" t="str">
        <f>'12-13 ans'!F191</f>
        <v>0,00%</v>
      </c>
      <c r="V52" s="303">
        <f>'12-13 ans'!D191</f>
      </c>
    </row>
    <row r="53" spans="1:22" ht="15.75" customHeight="1" hidden="1">
      <c r="A53" s="277" t="str">
        <f>'Ordre de passage'!C18</f>
        <v>CLUB 15</v>
      </c>
      <c r="B53" s="299" t="str">
        <f>'Ordre de passage'!D18</f>
        <v>Participant 15</v>
      </c>
      <c r="C53" s="323">
        <f t="shared" si="2"/>
        <v>8</v>
      </c>
      <c r="D53" s="326">
        <f t="shared" si="3"/>
        <v>0</v>
      </c>
      <c r="E53" s="371">
        <f>'12-13 ans'!J19</f>
      </c>
      <c r="F53" s="313" t="str">
        <f>'12-13 ans'!I19</f>
        <v>0,00%</v>
      </c>
      <c r="G53" s="316">
        <f>'12-13 ans'!H19</f>
      </c>
      <c r="H53" s="331">
        <f>'12-13 ans'!J53</f>
      </c>
      <c r="I53" s="313" t="str">
        <f>'12-13 ans'!I53</f>
        <v>0,00%</v>
      </c>
      <c r="J53" s="316">
        <f>'12-13 ans'!H53</f>
      </c>
      <c r="K53" s="331">
        <f>'12-13 ans'!J87</f>
      </c>
      <c r="L53" s="313" t="str">
        <f>'12-13 ans'!I87</f>
        <v>0,00%</v>
      </c>
      <c r="M53" s="316">
        <f>'12-13 ans'!H87</f>
      </c>
      <c r="N53" s="331">
        <f>'12-13 ans'!E122</f>
      </c>
      <c r="O53" s="313" t="str">
        <f>'12-13 ans'!F122</f>
        <v>0,00%</v>
      </c>
      <c r="P53" s="303">
        <f>'12-13 ans'!D122</f>
      </c>
      <c r="Q53" s="302">
        <f>'12-13 ans'!E157</f>
      </c>
      <c r="R53" s="375" t="str">
        <f>'12-13 ans'!F157</f>
        <v>0,00%</v>
      </c>
      <c r="S53" s="303">
        <f>'12-13 ans'!D157</f>
      </c>
      <c r="T53" s="302">
        <f>'12-13 ans'!E192</f>
      </c>
      <c r="U53" s="313" t="str">
        <f>'12-13 ans'!F192</f>
        <v>0,00%</v>
      </c>
      <c r="V53" s="303">
        <f>'12-13 ans'!D192</f>
      </c>
    </row>
    <row r="54" spans="1:22" ht="15.75" customHeight="1" hidden="1">
      <c r="A54" s="277" t="str">
        <f>'Ordre de passage'!C19</f>
        <v>CLUB 16</v>
      </c>
      <c r="B54" s="299" t="str">
        <f>'Ordre de passage'!D19</f>
        <v>Participant 16</v>
      </c>
      <c r="C54" s="323">
        <f t="shared" si="2"/>
        <v>8</v>
      </c>
      <c r="D54" s="326">
        <f t="shared" si="3"/>
        <v>0</v>
      </c>
      <c r="E54" s="371">
        <f>'12-13 ans'!J20</f>
      </c>
      <c r="F54" s="313" t="str">
        <f>'12-13 ans'!I20</f>
        <v>0,00%</v>
      </c>
      <c r="G54" s="316">
        <f>'12-13 ans'!H20</f>
      </c>
      <c r="H54" s="331">
        <f>'12-13 ans'!J54</f>
      </c>
      <c r="I54" s="313" t="str">
        <f>'12-13 ans'!I54</f>
        <v>0,00%</v>
      </c>
      <c r="J54" s="316">
        <f>'12-13 ans'!H54</f>
      </c>
      <c r="K54" s="331">
        <f>'12-13 ans'!J88</f>
      </c>
      <c r="L54" s="313" t="str">
        <f>'12-13 ans'!I88</f>
        <v>0,00%</v>
      </c>
      <c r="M54" s="316">
        <f>'12-13 ans'!H88</f>
      </c>
      <c r="N54" s="331">
        <f>'12-13 ans'!E123</f>
      </c>
      <c r="O54" s="313" t="str">
        <f>'12-13 ans'!F123</f>
        <v>0,00%</v>
      </c>
      <c r="P54" s="303">
        <f>'12-13 ans'!D123</f>
      </c>
      <c r="Q54" s="302">
        <f>'12-13 ans'!E158</f>
      </c>
      <c r="R54" s="375" t="str">
        <f>'12-13 ans'!F158</f>
        <v>0,00%</v>
      </c>
      <c r="S54" s="303">
        <f>'12-13 ans'!D158</f>
      </c>
      <c r="T54" s="302">
        <f>'12-13 ans'!E193</f>
      </c>
      <c r="U54" s="313" t="str">
        <f>'12-13 ans'!F193</f>
        <v>0,00%</v>
      </c>
      <c r="V54" s="303">
        <f>'12-13 ans'!D193</f>
      </c>
    </row>
    <row r="55" spans="1:22" ht="15.75" customHeight="1" hidden="1">
      <c r="A55" s="277" t="str">
        <f>'Ordre de passage'!C20</f>
        <v>CLUB 17</v>
      </c>
      <c r="B55" s="299" t="str">
        <f>'Ordre de passage'!D20</f>
        <v>Participant 17</v>
      </c>
      <c r="C55" s="323">
        <f t="shared" si="2"/>
        <v>8</v>
      </c>
      <c r="D55" s="326">
        <f t="shared" si="3"/>
        <v>0</v>
      </c>
      <c r="E55" s="371">
        <f>'12-13 ans'!J21</f>
      </c>
      <c r="F55" s="313" t="str">
        <f>'12-13 ans'!I21</f>
        <v>0,00%</v>
      </c>
      <c r="G55" s="316">
        <f>'12-13 ans'!H21</f>
      </c>
      <c r="H55" s="331">
        <f>'12-13 ans'!J55</f>
      </c>
      <c r="I55" s="313" t="str">
        <f>'12-13 ans'!I55</f>
        <v>0,00%</v>
      </c>
      <c r="J55" s="316">
        <f>'12-13 ans'!H55</f>
      </c>
      <c r="K55" s="331">
        <f>'12-13 ans'!J89</f>
      </c>
      <c r="L55" s="313" t="str">
        <f>'12-13 ans'!I89</f>
        <v>0,00%</v>
      </c>
      <c r="M55" s="316">
        <f>'12-13 ans'!H89</f>
      </c>
      <c r="N55" s="331">
        <f>'12-13 ans'!E124</f>
      </c>
      <c r="O55" s="313" t="str">
        <f>'12-13 ans'!F124</f>
        <v>0,00%</v>
      </c>
      <c r="P55" s="303">
        <f>'12-13 ans'!D124</f>
      </c>
      <c r="Q55" s="302">
        <f>'12-13 ans'!E159</f>
      </c>
      <c r="R55" s="375" t="str">
        <f>'12-13 ans'!F159</f>
        <v>0,00%</v>
      </c>
      <c r="S55" s="303">
        <f>'12-13 ans'!D159</f>
      </c>
      <c r="T55" s="302">
        <f>'12-13 ans'!E194</f>
      </c>
      <c r="U55" s="313" t="str">
        <f>'12-13 ans'!F194</f>
        <v>0,00%</v>
      </c>
      <c r="V55" s="303">
        <f>'12-13 ans'!D194</f>
      </c>
    </row>
    <row r="56" spans="1:22" ht="15.75" customHeight="1" hidden="1">
      <c r="A56" s="277" t="str">
        <f>'Ordre de passage'!C21</f>
        <v>CLUB 18</v>
      </c>
      <c r="B56" s="299" t="str">
        <f>'Ordre de passage'!D21</f>
        <v>Participant 18</v>
      </c>
      <c r="C56" s="323">
        <f t="shared" si="2"/>
        <v>8</v>
      </c>
      <c r="D56" s="326">
        <f t="shared" si="3"/>
        <v>0</v>
      </c>
      <c r="E56" s="371">
        <f>'12-13 ans'!J22</f>
      </c>
      <c r="F56" s="313" t="str">
        <f>'12-13 ans'!I22</f>
        <v>0,00%</v>
      </c>
      <c r="G56" s="316">
        <f>'12-13 ans'!H22</f>
      </c>
      <c r="H56" s="331">
        <f>'12-13 ans'!J56</f>
      </c>
      <c r="I56" s="313" t="str">
        <f>'12-13 ans'!I56</f>
        <v>0,00%</v>
      </c>
      <c r="J56" s="316">
        <f>'12-13 ans'!H56</f>
      </c>
      <c r="K56" s="331">
        <f>'12-13 ans'!J90</f>
      </c>
      <c r="L56" s="313" t="str">
        <f>'12-13 ans'!I90</f>
        <v>0,00%</v>
      </c>
      <c r="M56" s="316">
        <f>'12-13 ans'!H90</f>
      </c>
      <c r="N56" s="331">
        <f>'12-13 ans'!E125</f>
      </c>
      <c r="O56" s="313" t="str">
        <f>'12-13 ans'!F125</f>
        <v>0,00%</v>
      </c>
      <c r="P56" s="303">
        <f>'12-13 ans'!D125</f>
      </c>
      <c r="Q56" s="302">
        <f>'12-13 ans'!E160</f>
      </c>
      <c r="R56" s="375" t="str">
        <f>'12-13 ans'!F160</f>
        <v>0,00%</v>
      </c>
      <c r="S56" s="303">
        <f>'12-13 ans'!D160</f>
      </c>
      <c r="T56" s="302">
        <f>'12-13 ans'!E195</f>
      </c>
      <c r="U56" s="313" t="str">
        <f>'12-13 ans'!F195</f>
        <v>0,00%</v>
      </c>
      <c r="V56" s="303">
        <f>'12-13 ans'!D195</f>
      </c>
    </row>
    <row r="57" spans="1:22" ht="15.75" customHeight="1" hidden="1">
      <c r="A57" s="277" t="str">
        <f>'Ordre de passage'!C22</f>
        <v>CLUB 19</v>
      </c>
      <c r="B57" s="299" t="str">
        <f>'Ordre de passage'!D22</f>
        <v>Participant 19</v>
      </c>
      <c r="C57" s="323">
        <f t="shared" si="2"/>
        <v>8</v>
      </c>
      <c r="D57" s="326">
        <f t="shared" si="3"/>
        <v>0</v>
      </c>
      <c r="E57" s="371">
        <f>'12-13 ans'!J23</f>
      </c>
      <c r="F57" s="313" t="str">
        <f>'12-13 ans'!I23</f>
        <v>0,00%</v>
      </c>
      <c r="G57" s="316">
        <f>'12-13 ans'!H23</f>
      </c>
      <c r="H57" s="331">
        <f>'12-13 ans'!J57</f>
      </c>
      <c r="I57" s="313" t="str">
        <f>'12-13 ans'!I57</f>
        <v>0,00%</v>
      </c>
      <c r="J57" s="316">
        <f>'12-13 ans'!H57</f>
      </c>
      <c r="K57" s="331">
        <f>'12-13 ans'!J91</f>
      </c>
      <c r="L57" s="313" t="str">
        <f>'12-13 ans'!I91</f>
        <v>0,00%</v>
      </c>
      <c r="M57" s="316">
        <f>'12-13 ans'!H91</f>
      </c>
      <c r="N57" s="331">
        <f>'12-13 ans'!E126</f>
      </c>
      <c r="O57" s="313" t="str">
        <f>'12-13 ans'!F126</f>
        <v>0,00%</v>
      </c>
      <c r="P57" s="303">
        <f>'12-13 ans'!D126</f>
      </c>
      <c r="Q57" s="302">
        <f>'12-13 ans'!E161</f>
      </c>
      <c r="R57" s="375" t="str">
        <f>'12-13 ans'!F161</f>
        <v>0,00%</v>
      </c>
      <c r="S57" s="303">
        <f>'12-13 ans'!D161</f>
      </c>
      <c r="T57" s="302">
        <f>'12-13 ans'!E196</f>
      </c>
      <c r="U57" s="313" t="str">
        <f>'12-13 ans'!F196</f>
        <v>0,00%</v>
      </c>
      <c r="V57" s="303">
        <f>'12-13 ans'!D196</f>
      </c>
    </row>
    <row r="58" spans="1:22" ht="15.75" customHeight="1" hidden="1">
      <c r="A58" s="277" t="str">
        <f>'Ordre de passage'!C23</f>
        <v>CLUB 20</v>
      </c>
      <c r="B58" s="299" t="str">
        <f>'Ordre de passage'!D23</f>
        <v>Participant 20</v>
      </c>
      <c r="C58" s="323">
        <f t="shared" si="2"/>
        <v>8</v>
      </c>
      <c r="D58" s="326">
        <f t="shared" si="3"/>
        <v>0</v>
      </c>
      <c r="E58" s="371">
        <f>'12-13 ans'!J24</f>
      </c>
      <c r="F58" s="313" t="str">
        <f>'12-13 ans'!I24</f>
        <v>0,00%</v>
      </c>
      <c r="G58" s="316">
        <f>'12-13 ans'!H24</f>
      </c>
      <c r="H58" s="331">
        <f>'12-13 ans'!J58</f>
      </c>
      <c r="I58" s="313" t="str">
        <f>'12-13 ans'!I58</f>
        <v>0,00%</v>
      </c>
      <c r="J58" s="316">
        <f>'12-13 ans'!H58</f>
      </c>
      <c r="K58" s="331">
        <f>'12-13 ans'!J92</f>
      </c>
      <c r="L58" s="313" t="str">
        <f>'12-13 ans'!I92</f>
        <v>0,00%</v>
      </c>
      <c r="M58" s="316">
        <f>'12-13 ans'!H92</f>
      </c>
      <c r="N58" s="331">
        <f>'12-13 ans'!E127</f>
      </c>
      <c r="O58" s="313" t="str">
        <f>'12-13 ans'!F127</f>
        <v>0,00%</v>
      </c>
      <c r="P58" s="303">
        <f>'12-13 ans'!D127</f>
      </c>
      <c r="Q58" s="302">
        <f>'12-13 ans'!E162</f>
      </c>
      <c r="R58" s="375" t="str">
        <f>'12-13 ans'!F162</f>
        <v>0,00%</v>
      </c>
      <c r="S58" s="303">
        <f>'12-13 ans'!D162</f>
      </c>
      <c r="T58" s="302">
        <f>'12-13 ans'!E197</f>
      </c>
      <c r="U58" s="313" t="str">
        <f>'12-13 ans'!F197</f>
        <v>0,00%</v>
      </c>
      <c r="V58" s="303">
        <f>'12-13 ans'!D197</f>
      </c>
    </row>
    <row r="59" spans="1:22" ht="15.75" customHeight="1" hidden="1">
      <c r="A59" s="277" t="str">
        <f>'Ordre de passage'!C24</f>
        <v>CLUB 21</v>
      </c>
      <c r="B59" s="299" t="str">
        <f>'Ordre de passage'!D24</f>
        <v>Participant 21</v>
      </c>
      <c r="C59" s="323">
        <f t="shared" si="2"/>
        <v>8</v>
      </c>
      <c r="D59" s="326">
        <f t="shared" si="3"/>
        <v>0</v>
      </c>
      <c r="E59" s="371">
        <f>'12-13 ans'!J25</f>
      </c>
      <c r="F59" s="313" t="str">
        <f>'12-13 ans'!I25</f>
        <v>0,00%</v>
      </c>
      <c r="G59" s="316">
        <f>'12-13 ans'!H25</f>
      </c>
      <c r="H59" s="331">
        <f>'12-13 ans'!J59</f>
      </c>
      <c r="I59" s="313" t="str">
        <f>'12-13 ans'!I59</f>
        <v>0,00%</v>
      </c>
      <c r="J59" s="316">
        <f>'12-13 ans'!H59</f>
      </c>
      <c r="K59" s="331">
        <f>'12-13 ans'!J93</f>
      </c>
      <c r="L59" s="313" t="str">
        <f>'12-13 ans'!I93</f>
        <v>0,00%</v>
      </c>
      <c r="M59" s="316">
        <f>'12-13 ans'!H93</f>
      </c>
      <c r="N59" s="331">
        <f>'12-13 ans'!E128</f>
      </c>
      <c r="O59" s="313" t="str">
        <f>'12-13 ans'!F128</f>
        <v>0,00%</v>
      </c>
      <c r="P59" s="303">
        <f>'12-13 ans'!D128</f>
      </c>
      <c r="Q59" s="302">
        <f>'12-13 ans'!E163</f>
      </c>
      <c r="R59" s="375" t="str">
        <f>'12-13 ans'!F163</f>
        <v>0,00%</v>
      </c>
      <c r="S59" s="303">
        <f>'12-13 ans'!D163</f>
      </c>
      <c r="T59" s="302">
        <f>'12-13 ans'!E198</f>
      </c>
      <c r="U59" s="313" t="str">
        <f>'12-13 ans'!F198</f>
        <v>0,00%</v>
      </c>
      <c r="V59" s="303">
        <f>'12-13 ans'!D198</f>
      </c>
    </row>
    <row r="60" spans="1:22" ht="15.75" customHeight="1" hidden="1">
      <c r="A60" s="277" t="str">
        <f>'Ordre de passage'!C25</f>
        <v>CLUB 22</v>
      </c>
      <c r="B60" s="299" t="str">
        <f>'Ordre de passage'!D25</f>
        <v>Participant 22</v>
      </c>
      <c r="C60" s="323">
        <f t="shared" si="2"/>
        <v>8</v>
      </c>
      <c r="D60" s="326">
        <f t="shared" si="3"/>
        <v>0</v>
      </c>
      <c r="E60" s="371">
        <f>'12-13 ans'!J26</f>
      </c>
      <c r="F60" s="313" t="str">
        <f>'12-13 ans'!I26</f>
        <v>0,00%</v>
      </c>
      <c r="G60" s="316">
        <f>'12-13 ans'!H26</f>
      </c>
      <c r="H60" s="331">
        <f>'12-13 ans'!J60</f>
      </c>
      <c r="I60" s="313" t="str">
        <f>'12-13 ans'!I60</f>
        <v>0,00%</v>
      </c>
      <c r="J60" s="316">
        <f>'12-13 ans'!H60</f>
      </c>
      <c r="K60" s="331">
        <f>'12-13 ans'!J94</f>
      </c>
      <c r="L60" s="313" t="str">
        <f>'12-13 ans'!I94</f>
        <v>0,00%</v>
      </c>
      <c r="M60" s="316">
        <f>'12-13 ans'!H94</f>
      </c>
      <c r="N60" s="331">
        <f>'12-13 ans'!E129</f>
      </c>
      <c r="O60" s="313" t="str">
        <f>'12-13 ans'!F129</f>
        <v>0,00%</v>
      </c>
      <c r="P60" s="303">
        <f>'12-13 ans'!D129</f>
      </c>
      <c r="Q60" s="302">
        <f>'12-13 ans'!E164</f>
      </c>
      <c r="R60" s="375" t="str">
        <f>'12-13 ans'!F164</f>
        <v>0,00%</v>
      </c>
      <c r="S60" s="303">
        <f>'12-13 ans'!D164</f>
      </c>
      <c r="T60" s="302">
        <f>'12-13 ans'!E199</f>
      </c>
      <c r="U60" s="313" t="str">
        <f>'12-13 ans'!F199</f>
        <v>0,00%</v>
      </c>
      <c r="V60" s="303">
        <f>'12-13 ans'!D199</f>
      </c>
    </row>
    <row r="61" spans="1:22" ht="15.75" customHeight="1" hidden="1">
      <c r="A61" s="277" t="str">
        <f>'Ordre de passage'!C26</f>
        <v>CLUB 23</v>
      </c>
      <c r="B61" s="299" t="str">
        <f>'Ordre de passage'!D26</f>
        <v>Participant 23</v>
      </c>
      <c r="C61" s="323">
        <f t="shared" si="2"/>
        <v>8</v>
      </c>
      <c r="D61" s="326">
        <f t="shared" si="3"/>
        <v>0</v>
      </c>
      <c r="E61" s="371">
        <f>'12-13 ans'!J27</f>
      </c>
      <c r="F61" s="313" t="str">
        <f>'12-13 ans'!I27</f>
        <v>0,00%</v>
      </c>
      <c r="G61" s="316">
        <f>'12-13 ans'!H27</f>
      </c>
      <c r="H61" s="331">
        <f>'12-13 ans'!J61</f>
      </c>
      <c r="I61" s="313" t="str">
        <f>'12-13 ans'!I61</f>
        <v>0,00%</v>
      </c>
      <c r="J61" s="316">
        <f>'12-13 ans'!H61</f>
      </c>
      <c r="K61" s="331">
        <f>'12-13 ans'!J95</f>
      </c>
      <c r="L61" s="313" t="str">
        <f>'12-13 ans'!I95</f>
        <v>0,00%</v>
      </c>
      <c r="M61" s="316">
        <f>'12-13 ans'!H95</f>
      </c>
      <c r="N61" s="331">
        <f>'12-13 ans'!E130</f>
      </c>
      <c r="O61" s="313" t="str">
        <f>'12-13 ans'!F130</f>
        <v>0,00%</v>
      </c>
      <c r="P61" s="303">
        <f>'12-13 ans'!D130</f>
      </c>
      <c r="Q61" s="302">
        <f>'12-13 ans'!E165</f>
      </c>
      <c r="R61" s="375" t="str">
        <f>'12-13 ans'!F165</f>
        <v>0,00%</v>
      </c>
      <c r="S61" s="303">
        <f>'12-13 ans'!D165</f>
      </c>
      <c r="T61" s="302">
        <f>'12-13 ans'!E200</f>
      </c>
      <c r="U61" s="313" t="str">
        <f>'12-13 ans'!F200</f>
        <v>0,00%</v>
      </c>
      <c r="V61" s="303">
        <f>'12-13 ans'!D200</f>
      </c>
    </row>
    <row r="62" spans="1:22" ht="15.75" customHeight="1" hidden="1">
      <c r="A62" s="277" t="str">
        <f>'Ordre de passage'!C27</f>
        <v>CLUB 24</v>
      </c>
      <c r="B62" s="299" t="str">
        <f>'Ordre de passage'!D27</f>
        <v>Participant 24</v>
      </c>
      <c r="C62" s="323">
        <f t="shared" si="2"/>
        <v>8</v>
      </c>
      <c r="D62" s="326">
        <f t="shared" si="3"/>
        <v>0</v>
      </c>
      <c r="E62" s="371">
        <f>'12-13 ans'!J28</f>
      </c>
      <c r="F62" s="313" t="str">
        <f>'12-13 ans'!I28</f>
        <v>0,00%</v>
      </c>
      <c r="G62" s="316">
        <f>'12-13 ans'!H28</f>
      </c>
      <c r="H62" s="331">
        <f>'12-13 ans'!J62</f>
      </c>
      <c r="I62" s="313" t="str">
        <f>'12-13 ans'!I62</f>
        <v>0,00%</v>
      </c>
      <c r="J62" s="316">
        <f>'12-13 ans'!H62</f>
      </c>
      <c r="K62" s="331">
        <f>'12-13 ans'!J96</f>
      </c>
      <c r="L62" s="313" t="str">
        <f>'12-13 ans'!I96</f>
        <v>0,00%</v>
      </c>
      <c r="M62" s="316">
        <f>'12-13 ans'!H96</f>
      </c>
      <c r="N62" s="331">
        <f>'12-13 ans'!E131</f>
      </c>
      <c r="O62" s="313" t="str">
        <f>'12-13 ans'!F131</f>
        <v>0,00%</v>
      </c>
      <c r="P62" s="303">
        <f>'12-13 ans'!D131</f>
      </c>
      <c r="Q62" s="302">
        <f>'12-13 ans'!E166</f>
      </c>
      <c r="R62" s="375" t="str">
        <f>'12-13 ans'!F166</f>
        <v>0,00%</v>
      </c>
      <c r="S62" s="303">
        <f>'12-13 ans'!D166</f>
      </c>
      <c r="T62" s="302">
        <f>'12-13 ans'!E201</f>
      </c>
      <c r="U62" s="313" t="str">
        <f>'12-13 ans'!F201</f>
        <v>0,00%</v>
      </c>
      <c r="V62" s="303">
        <f>'12-13 ans'!D201</f>
      </c>
    </row>
    <row r="63" spans="1:22" ht="15.75" customHeight="1" hidden="1">
      <c r="A63" s="277" t="str">
        <f>'Ordre de passage'!C28</f>
        <v>CLUB 25</v>
      </c>
      <c r="B63" s="299" t="str">
        <f>'Ordre de passage'!D28</f>
        <v>Participant 25</v>
      </c>
      <c r="C63" s="323">
        <f t="shared" si="2"/>
        <v>8</v>
      </c>
      <c r="D63" s="326">
        <f t="shared" si="3"/>
        <v>0</v>
      </c>
      <c r="E63" s="371">
        <f>'12-13 ans'!J29</f>
      </c>
      <c r="F63" s="313" t="str">
        <f>'12-13 ans'!I29</f>
        <v>0,00%</v>
      </c>
      <c r="G63" s="316">
        <f>'12-13 ans'!H29</f>
      </c>
      <c r="H63" s="331">
        <f>'12-13 ans'!J63</f>
      </c>
      <c r="I63" s="313" t="str">
        <f>'12-13 ans'!I63</f>
        <v>0,00%</v>
      </c>
      <c r="J63" s="316">
        <f>'12-13 ans'!H63</f>
      </c>
      <c r="K63" s="331">
        <f>'12-13 ans'!J97</f>
      </c>
      <c r="L63" s="313" t="str">
        <f>'12-13 ans'!I97</f>
        <v>0,00%</v>
      </c>
      <c r="M63" s="316">
        <f>'12-13 ans'!H97</f>
      </c>
      <c r="N63" s="331">
        <f>'12-13 ans'!E132</f>
      </c>
      <c r="O63" s="313" t="str">
        <f>'12-13 ans'!F132</f>
        <v>0,00%</v>
      </c>
      <c r="P63" s="303">
        <f>'12-13 ans'!D132</f>
      </c>
      <c r="Q63" s="302">
        <f>'12-13 ans'!E167</f>
      </c>
      <c r="R63" s="375" t="str">
        <f>'12-13 ans'!F167</f>
        <v>0,00%</v>
      </c>
      <c r="S63" s="303">
        <f>'12-13 ans'!D167</f>
      </c>
      <c r="T63" s="302">
        <f>'12-13 ans'!E202</f>
      </c>
      <c r="U63" s="313" t="str">
        <f>'12-13 ans'!F202</f>
        <v>0,00%</v>
      </c>
      <c r="V63" s="303">
        <f>'12-13 ans'!D202</f>
      </c>
    </row>
    <row r="64" spans="1:22" ht="15.75" customHeight="1" hidden="1">
      <c r="A64" s="277" t="str">
        <f>'Ordre de passage'!C29</f>
        <v>CLUB 26</v>
      </c>
      <c r="B64" s="299" t="str">
        <f>'Ordre de passage'!D29</f>
        <v>Participant 26</v>
      </c>
      <c r="C64" s="323">
        <f t="shared" si="2"/>
        <v>8</v>
      </c>
      <c r="D64" s="326">
        <f t="shared" si="3"/>
        <v>0</v>
      </c>
      <c r="E64" s="371">
        <f>'12-13 ans'!J30</f>
      </c>
      <c r="F64" s="313" t="str">
        <f>'12-13 ans'!I30</f>
        <v>0,00%</v>
      </c>
      <c r="G64" s="316">
        <f>'12-13 ans'!H30</f>
      </c>
      <c r="H64" s="331">
        <f>'12-13 ans'!J64</f>
      </c>
      <c r="I64" s="313" t="str">
        <f>'12-13 ans'!I64</f>
        <v>0,00%</v>
      </c>
      <c r="J64" s="316">
        <f>'12-13 ans'!H64</f>
      </c>
      <c r="K64" s="331">
        <f>'12-13 ans'!J98</f>
      </c>
      <c r="L64" s="313" t="str">
        <f>'12-13 ans'!I98</f>
        <v>0,00%</v>
      </c>
      <c r="M64" s="316">
        <f>'12-13 ans'!H98</f>
      </c>
      <c r="N64" s="331">
        <f>'12-13 ans'!E133</f>
      </c>
      <c r="O64" s="313" t="str">
        <f>'12-13 ans'!F133</f>
        <v>0,00%</v>
      </c>
      <c r="P64" s="303">
        <f>'12-13 ans'!D133</f>
      </c>
      <c r="Q64" s="302">
        <f>'12-13 ans'!E168</f>
      </c>
      <c r="R64" s="375" t="str">
        <f>'12-13 ans'!F168</f>
        <v>0,00%</v>
      </c>
      <c r="S64" s="303">
        <f>'12-13 ans'!D168</f>
      </c>
      <c r="T64" s="302">
        <f>'12-13 ans'!E203</f>
      </c>
      <c r="U64" s="313" t="str">
        <f>'12-13 ans'!F203</f>
        <v>0,00%</v>
      </c>
      <c r="V64" s="303">
        <f>'12-13 ans'!D203</f>
      </c>
    </row>
    <row r="65" spans="1:22" ht="15.75" customHeight="1" hidden="1">
      <c r="A65" s="277" t="str">
        <f>'Ordre de passage'!C30</f>
        <v>CLUB 27</v>
      </c>
      <c r="B65" s="299" t="str">
        <f>'Ordre de passage'!D30</f>
        <v>Participant 27</v>
      </c>
      <c r="C65" s="323">
        <f t="shared" si="2"/>
        <v>8</v>
      </c>
      <c r="D65" s="326">
        <f t="shared" si="3"/>
        <v>0</v>
      </c>
      <c r="E65" s="371">
        <f>'12-13 ans'!J31</f>
      </c>
      <c r="F65" s="313" t="str">
        <f>'12-13 ans'!I31</f>
        <v>0,00%</v>
      </c>
      <c r="G65" s="316">
        <f>'12-13 ans'!H31</f>
      </c>
      <c r="H65" s="331">
        <f>'12-13 ans'!J65</f>
      </c>
      <c r="I65" s="313" t="str">
        <f>'12-13 ans'!I65</f>
        <v>0,00%</v>
      </c>
      <c r="J65" s="316">
        <f>'12-13 ans'!H65</f>
      </c>
      <c r="K65" s="331">
        <f>'12-13 ans'!J99</f>
      </c>
      <c r="L65" s="313" t="str">
        <f>'12-13 ans'!I99</f>
        <v>0,00%</v>
      </c>
      <c r="M65" s="316">
        <f>'12-13 ans'!H99</f>
      </c>
      <c r="N65" s="331">
        <f>'12-13 ans'!E134</f>
      </c>
      <c r="O65" s="313" t="str">
        <f>'12-13 ans'!F134</f>
        <v>0,00%</v>
      </c>
      <c r="P65" s="303">
        <f>'12-13 ans'!D134</f>
      </c>
      <c r="Q65" s="302">
        <f>'12-13 ans'!E169</f>
      </c>
      <c r="R65" s="375" t="str">
        <f>'12-13 ans'!F169</f>
        <v>0,00%</v>
      </c>
      <c r="S65" s="303">
        <f>'12-13 ans'!D169</f>
      </c>
      <c r="T65" s="302">
        <f>'12-13 ans'!E204</f>
      </c>
      <c r="U65" s="313" t="str">
        <f>'12-13 ans'!F204</f>
        <v>0,00%</v>
      </c>
      <c r="V65" s="303">
        <f>'12-13 ans'!D204</f>
      </c>
    </row>
    <row r="66" spans="1:22" ht="15.75" customHeight="1" hidden="1">
      <c r="A66" s="277" t="str">
        <f>'Ordre de passage'!C31</f>
        <v>CLUB 28</v>
      </c>
      <c r="B66" s="299" t="str">
        <f>'Ordre de passage'!D31</f>
        <v>Participant 28</v>
      </c>
      <c r="C66" s="323">
        <f t="shared" si="2"/>
        <v>8</v>
      </c>
      <c r="D66" s="326">
        <f t="shared" si="3"/>
        <v>0</v>
      </c>
      <c r="E66" s="371">
        <f>'12-13 ans'!J32</f>
      </c>
      <c r="F66" s="313" t="str">
        <f>'12-13 ans'!I32</f>
        <v>0,00%</v>
      </c>
      <c r="G66" s="316">
        <f>'12-13 ans'!H32</f>
      </c>
      <c r="H66" s="331">
        <f>'12-13 ans'!J66</f>
      </c>
      <c r="I66" s="313" t="str">
        <f>'12-13 ans'!I66</f>
        <v>0,00%</v>
      </c>
      <c r="J66" s="316">
        <f>'12-13 ans'!H66</f>
      </c>
      <c r="K66" s="331">
        <f>'12-13 ans'!J100</f>
      </c>
      <c r="L66" s="313" t="str">
        <f>'12-13 ans'!I100</f>
        <v>0,00%</v>
      </c>
      <c r="M66" s="316">
        <f>'12-13 ans'!H100</f>
      </c>
      <c r="N66" s="331">
        <f>'12-13 ans'!E135</f>
      </c>
      <c r="O66" s="313" t="str">
        <f>'12-13 ans'!F135</f>
        <v>0,00%</v>
      </c>
      <c r="P66" s="303">
        <f>'12-13 ans'!D135</f>
      </c>
      <c r="Q66" s="302">
        <f>'12-13 ans'!E170</f>
      </c>
      <c r="R66" s="375" t="str">
        <f>'12-13 ans'!F170</f>
        <v>0,00%</v>
      </c>
      <c r="S66" s="303">
        <f>'12-13 ans'!D170</f>
      </c>
      <c r="T66" s="302">
        <f>'12-13 ans'!E205</f>
      </c>
      <c r="U66" s="313" t="str">
        <f>'12-13 ans'!F205</f>
        <v>0,00%</v>
      </c>
      <c r="V66" s="303">
        <f>'12-13 ans'!D205</f>
      </c>
    </row>
    <row r="67" spans="1:22" ht="15.75" customHeight="1" hidden="1">
      <c r="A67" s="277" t="str">
        <f>'Ordre de passage'!C32</f>
        <v>CLUB 29</v>
      </c>
      <c r="B67" s="299" t="str">
        <f>'Ordre de passage'!D32</f>
        <v>Participant 29</v>
      </c>
      <c r="C67" s="323">
        <f t="shared" si="2"/>
        <v>8</v>
      </c>
      <c r="D67" s="326">
        <f t="shared" si="3"/>
        <v>0</v>
      </c>
      <c r="E67" s="371">
        <f>'12-13 ans'!J33</f>
      </c>
      <c r="F67" s="313" t="str">
        <f>'12-13 ans'!I33</f>
        <v>0,00%</v>
      </c>
      <c r="G67" s="316">
        <f>'12-13 ans'!H33</f>
      </c>
      <c r="H67" s="331">
        <f>'12-13 ans'!J67</f>
      </c>
      <c r="I67" s="313" t="str">
        <f>'12-13 ans'!I67</f>
        <v>0,00%</v>
      </c>
      <c r="J67" s="316">
        <f>'12-13 ans'!H67</f>
      </c>
      <c r="K67" s="331">
        <f>'12-13 ans'!J101</f>
      </c>
      <c r="L67" s="313" t="str">
        <f>'12-13 ans'!I101</f>
        <v>0,00%</v>
      </c>
      <c r="M67" s="316">
        <f>'12-13 ans'!H101</f>
      </c>
      <c r="N67" s="331">
        <f>'12-13 ans'!E136</f>
      </c>
      <c r="O67" s="313" t="str">
        <f>'12-13 ans'!F136</f>
        <v>0,00%</v>
      </c>
      <c r="P67" s="303">
        <f>'12-13 ans'!D136</f>
      </c>
      <c r="Q67" s="302">
        <f>'12-13 ans'!E171</f>
      </c>
      <c r="R67" s="375" t="str">
        <f>'12-13 ans'!F171</f>
        <v>0,00%</v>
      </c>
      <c r="S67" s="303">
        <f>'12-13 ans'!D171</f>
      </c>
      <c r="T67" s="302">
        <f>'12-13 ans'!E206</f>
      </c>
      <c r="U67" s="313" t="str">
        <f>'12-13 ans'!F206</f>
        <v>0,00%</v>
      </c>
      <c r="V67" s="303">
        <f>'12-13 ans'!D206</f>
      </c>
    </row>
    <row r="68" spans="1:22" ht="15.75" customHeight="1" hidden="1" thickBot="1">
      <c r="A68" s="278" t="str">
        <f>'Ordre de passage'!C33</f>
        <v>CLUB 30</v>
      </c>
      <c r="B68" s="300" t="str">
        <f>'Ordre de passage'!D33</f>
        <v>Participant 30</v>
      </c>
      <c r="C68" s="324">
        <f t="shared" si="2"/>
        <v>8</v>
      </c>
      <c r="D68" s="327">
        <f t="shared" si="3"/>
        <v>0</v>
      </c>
      <c r="E68" s="372">
        <f>'12-13 ans'!J34</f>
      </c>
      <c r="F68" s="314" t="str">
        <f>'12-13 ans'!I34</f>
        <v>0,00%</v>
      </c>
      <c r="G68" s="317">
        <f>'12-13 ans'!H34</f>
      </c>
      <c r="H68" s="332">
        <f>'12-13 ans'!J68</f>
      </c>
      <c r="I68" s="314" t="str">
        <f>'12-13 ans'!I68</f>
        <v>0,00%</v>
      </c>
      <c r="J68" s="317">
        <f>'12-13 ans'!H68</f>
      </c>
      <c r="K68" s="332">
        <f>'12-13 ans'!J102</f>
      </c>
      <c r="L68" s="314" t="str">
        <f>'12-13 ans'!I102</f>
        <v>0,00%</v>
      </c>
      <c r="M68" s="317">
        <f>'12-13 ans'!H102</f>
      </c>
      <c r="N68" s="332">
        <f>'12-13 ans'!E137</f>
      </c>
      <c r="O68" s="314" t="str">
        <f>'12-13 ans'!F137</f>
        <v>0,00%</v>
      </c>
      <c r="P68" s="315">
        <f>'12-13 ans'!D137</f>
      </c>
      <c r="Q68" s="297">
        <f>'12-13 ans'!E172</f>
      </c>
      <c r="R68" s="376" t="str">
        <f>'12-13 ans'!F172</f>
        <v>0,00%</v>
      </c>
      <c r="S68" s="315">
        <f>'12-13 ans'!D172</f>
      </c>
      <c r="T68" s="297">
        <f>'12-13 ans'!E207</f>
      </c>
      <c r="U68" s="314" t="str">
        <f>'12-13 ans'!F207</f>
        <v>0,00%</v>
      </c>
      <c r="V68" s="315">
        <f>'12-13 ans'!D207</f>
      </c>
    </row>
    <row r="69" ht="13.5" thickBot="1"/>
    <row r="70" spans="1:22" ht="25.5" customHeight="1" thickBot="1">
      <c r="A70" s="509" t="s">
        <v>101</v>
      </c>
      <c r="B70" s="510"/>
      <c r="C70" s="510"/>
      <c r="D70" s="510"/>
      <c r="E70" s="510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10"/>
      <c r="S70" s="510"/>
      <c r="T70" s="510"/>
      <c r="U70" s="510"/>
      <c r="V70" s="511"/>
    </row>
    <row r="71" spans="1:22" ht="36" customHeight="1" thickBot="1">
      <c r="A71" s="507" t="s">
        <v>47</v>
      </c>
      <c r="B71" s="518" t="s">
        <v>51</v>
      </c>
      <c r="C71" s="507" t="s">
        <v>4</v>
      </c>
      <c r="D71" s="17" t="s">
        <v>1</v>
      </c>
      <c r="E71" s="512" t="s">
        <v>100</v>
      </c>
      <c r="F71" s="513"/>
      <c r="G71" s="514"/>
      <c r="H71" s="513" t="s">
        <v>19</v>
      </c>
      <c r="I71" s="513"/>
      <c r="J71" s="513"/>
      <c r="K71" s="512" t="s">
        <v>97</v>
      </c>
      <c r="L71" s="513"/>
      <c r="M71" s="514"/>
      <c r="N71" s="513" t="s">
        <v>7</v>
      </c>
      <c r="O71" s="513"/>
      <c r="P71" s="513"/>
      <c r="Q71" s="515" t="s">
        <v>98</v>
      </c>
      <c r="R71" s="516"/>
      <c r="S71" s="517"/>
      <c r="T71" s="516" t="s">
        <v>15</v>
      </c>
      <c r="U71" s="516"/>
      <c r="V71" s="517"/>
    </row>
    <row r="72" spans="1:22" ht="36" customHeight="1" thickBot="1">
      <c r="A72" s="508"/>
      <c r="B72" s="519"/>
      <c r="C72" s="508"/>
      <c r="D72" s="56">
        <f>U72+R72++O72+F72+L72+I72</f>
        <v>1</v>
      </c>
      <c r="E72" s="329" t="s">
        <v>45</v>
      </c>
      <c r="F72" s="301">
        <v>0.05</v>
      </c>
      <c r="G72" s="54" t="s">
        <v>9</v>
      </c>
      <c r="H72" s="334" t="s">
        <v>45</v>
      </c>
      <c r="I72" s="310">
        <v>0.05</v>
      </c>
      <c r="J72" s="308" t="s">
        <v>9</v>
      </c>
      <c r="K72" s="329" t="s">
        <v>45</v>
      </c>
      <c r="L72" s="305">
        <v>0.05</v>
      </c>
      <c r="M72" s="55" t="s">
        <v>9</v>
      </c>
      <c r="N72" s="334" t="s">
        <v>45</v>
      </c>
      <c r="O72" s="56">
        <v>0.2</v>
      </c>
      <c r="P72" s="304" t="s">
        <v>9</v>
      </c>
      <c r="Q72" s="329" t="s">
        <v>45</v>
      </c>
      <c r="R72" s="309">
        <v>0.3</v>
      </c>
      <c r="S72" s="54" t="s">
        <v>9</v>
      </c>
      <c r="T72" s="334" t="s">
        <v>45</v>
      </c>
      <c r="U72" s="56">
        <v>0.35</v>
      </c>
      <c r="V72" s="57" t="s">
        <v>9</v>
      </c>
    </row>
    <row r="73" spans="1:22" ht="12.75">
      <c r="A73" s="335" t="str">
        <f>'14-15 ans'!A40</f>
        <v>Narval</v>
      </c>
      <c r="B73" s="336" t="str">
        <f>'14-15 ans'!B40</f>
        <v>Jasmine Nadeau</v>
      </c>
      <c r="C73" s="505">
        <f>IF(D73="","",RANK(D73,$D$73:$D$132))</f>
        <v>2</v>
      </c>
      <c r="D73" s="541">
        <f>SUM(F73+I73+L73+O73+R73+U73)</f>
        <v>0.8674999999999999</v>
      </c>
      <c r="E73" s="524">
        <f>'14-15 ans'!K5</f>
        <v>18</v>
      </c>
      <c r="F73" s="497">
        <f>'14-15 ans'!J5</f>
        <v>0.045000000000000005</v>
      </c>
      <c r="G73" s="528">
        <f>'14-15 ans'!I5</f>
        <v>2</v>
      </c>
      <c r="H73" s="530">
        <f>'14-15 ans'!K40</f>
        <v>54</v>
      </c>
      <c r="I73" s="497">
        <f>IF(H73="","0,00%",LOOKUP(J73,Valeurs!A4:A43,Valeurs!C4:C43))</f>
        <v>0.034999999999999996</v>
      </c>
      <c r="J73" s="520">
        <f>IF(H73="","",RANK(H73,$H$73:$H$132))</f>
        <v>4</v>
      </c>
      <c r="K73" s="530">
        <f>'14-15 ans'!K104</f>
        <v>11</v>
      </c>
      <c r="L73" s="497">
        <f>'14-15 ans'!J104</f>
        <v>0.027500000000000004</v>
      </c>
      <c r="M73" s="522">
        <f>'14-15 ans'!I104</f>
        <v>7</v>
      </c>
      <c r="N73" s="539">
        <f>'14-15 ans'!F139</f>
        <v>18</v>
      </c>
      <c r="O73" s="497">
        <f>'14-15 ans'!G139</f>
        <v>0.18000000000000002</v>
      </c>
      <c r="P73" s="520">
        <f>'14-15 ans'!E139</f>
        <v>2</v>
      </c>
      <c r="Q73" s="524">
        <f>'14-15 ans'!F174</f>
        <v>20</v>
      </c>
      <c r="R73" s="497">
        <f>'14-15 ans'!G174</f>
        <v>0.3</v>
      </c>
      <c r="S73" s="528">
        <f>'14-15 ans'!E174</f>
        <v>1</v>
      </c>
      <c r="T73" s="539">
        <f>'14-15 ans'!F209</f>
        <v>16</v>
      </c>
      <c r="U73" s="497">
        <f>'14-15 ans'!G209</f>
        <v>0.27999999999999997</v>
      </c>
      <c r="V73" s="528">
        <f>'14-15 ans'!E209</f>
        <v>3</v>
      </c>
    </row>
    <row r="74" spans="1:22" ht="13.5" thickBot="1">
      <c r="A74" s="337">
        <f>'14-15 ans'!A41</f>
        <v>0</v>
      </c>
      <c r="B74" s="338" t="str">
        <f>'14-15 ans'!B41</f>
        <v>Danielle Gagnon</v>
      </c>
      <c r="C74" s="506"/>
      <c r="D74" s="542"/>
      <c r="E74" s="525"/>
      <c r="F74" s="498"/>
      <c r="G74" s="523"/>
      <c r="H74" s="525"/>
      <c r="I74" s="498"/>
      <c r="J74" s="521"/>
      <c r="K74" s="525"/>
      <c r="L74" s="498"/>
      <c r="M74" s="523"/>
      <c r="N74" s="527"/>
      <c r="O74" s="498"/>
      <c r="P74" s="521"/>
      <c r="Q74" s="525"/>
      <c r="R74" s="498"/>
      <c r="S74" s="523"/>
      <c r="T74" s="527"/>
      <c r="U74" s="498"/>
      <c r="V74" s="523"/>
    </row>
    <row r="75" spans="1:22" ht="12.75" customHeight="1">
      <c r="A75" s="335" t="str">
        <f>'14-15 ans'!A42</f>
        <v>Narval</v>
      </c>
      <c r="B75" s="336" t="str">
        <f>'14-15 ans'!B42</f>
        <v>Julia Tremblay</v>
      </c>
      <c r="C75" s="505">
        <f>IF(D75="","",RANK(D75,$D$73:$D$132))</f>
        <v>5</v>
      </c>
      <c r="D75" s="541">
        <f>SUM(F75+I75+L75+O75+R75+U75)</f>
        <v>0.6675</v>
      </c>
      <c r="E75" s="524">
        <f>'14-15 ans'!K6</f>
        <v>10</v>
      </c>
      <c r="F75" s="497">
        <f>'14-15 ans'!J6</f>
        <v>0.025</v>
      </c>
      <c r="G75" s="528">
        <f>'14-15 ans'!I6</f>
        <v>8</v>
      </c>
      <c r="H75" s="526">
        <f>'14-15 ans'!K42</f>
        <v>56</v>
      </c>
      <c r="I75" s="497">
        <f>IF(H75="","0,00%",LOOKUP(J75,Valeurs!A6:A45,Valeurs!C6:C45))</f>
        <v>0.04000000000000001</v>
      </c>
      <c r="J75" s="520">
        <f>IF(H75="","",RANK(H75,$H$73:$H$132))</f>
        <v>3</v>
      </c>
      <c r="K75" s="530">
        <f>'14-15 ans'!K105</f>
        <v>16</v>
      </c>
      <c r="L75" s="497">
        <f>'14-15 ans'!J105</f>
        <v>0.04000000000000001</v>
      </c>
      <c r="M75" s="522">
        <f>'14-15 ans'!I105</f>
        <v>3</v>
      </c>
      <c r="N75" s="539">
        <f>'14-15 ans'!F140</f>
        <v>13</v>
      </c>
      <c r="O75" s="497">
        <f>'14-15 ans'!G140</f>
        <v>0.13</v>
      </c>
      <c r="P75" s="520">
        <f>'14-15 ans'!E140</f>
        <v>5</v>
      </c>
      <c r="Q75" s="524">
        <f>'14-15 ans'!F175</f>
        <v>16</v>
      </c>
      <c r="R75" s="497">
        <f>'14-15 ans'!G175</f>
        <v>0.24</v>
      </c>
      <c r="S75" s="528">
        <f>'14-15 ans'!E175</f>
        <v>3</v>
      </c>
      <c r="T75" s="539">
        <f>'14-15 ans'!F210</f>
        <v>11</v>
      </c>
      <c r="U75" s="497">
        <f>'14-15 ans'!G210</f>
        <v>0.1925</v>
      </c>
      <c r="V75" s="528">
        <f>'14-15 ans'!E210</f>
        <v>7</v>
      </c>
    </row>
    <row r="76" spans="1:22" ht="13.5" customHeight="1" thickBot="1">
      <c r="A76" s="337">
        <f>'14-15 ans'!A43</f>
        <v>0</v>
      </c>
      <c r="B76" s="338" t="str">
        <f>'14-15 ans'!B43</f>
        <v>Jade Morel</v>
      </c>
      <c r="C76" s="506"/>
      <c r="D76" s="542"/>
      <c r="E76" s="525"/>
      <c r="F76" s="498"/>
      <c r="G76" s="523"/>
      <c r="H76" s="527"/>
      <c r="I76" s="498"/>
      <c r="J76" s="521"/>
      <c r="K76" s="525"/>
      <c r="L76" s="498"/>
      <c r="M76" s="523"/>
      <c r="N76" s="527"/>
      <c r="O76" s="498"/>
      <c r="P76" s="521"/>
      <c r="Q76" s="525"/>
      <c r="R76" s="498"/>
      <c r="S76" s="523"/>
      <c r="T76" s="527"/>
      <c r="U76" s="498"/>
      <c r="V76" s="523"/>
    </row>
    <row r="77" spans="1:22" ht="12.75" customHeight="1">
      <c r="A77" s="335" t="str">
        <f>'14-15 ans'!A44</f>
        <v>Dam'eauclès</v>
      </c>
      <c r="B77" s="336" t="str">
        <f>'14-15 ans'!B44</f>
        <v>Manuelle Charbonneau</v>
      </c>
      <c r="C77" s="505">
        <f>IF(D77="","",RANK(D77,$D$73:$D$132))</f>
        <v>1</v>
      </c>
      <c r="D77" s="541">
        <f>SUM(F77+I77+L77+O77+R77+U77)</f>
        <v>0.9299999999999999</v>
      </c>
      <c r="E77" s="524">
        <f>'14-15 ans'!K7</f>
        <v>20</v>
      </c>
      <c r="F77" s="497">
        <f>'14-15 ans'!J7</f>
        <v>0.05</v>
      </c>
      <c r="G77" s="528">
        <f>'14-15 ans'!I7</f>
        <v>1</v>
      </c>
      <c r="H77" s="526">
        <f>'14-15 ans'!K44</f>
        <v>66</v>
      </c>
      <c r="I77" s="497">
        <f>'14-15 ans'!J7</f>
        <v>0.05</v>
      </c>
      <c r="J77" s="520">
        <f>IF(H77="","",RANK(H77,$H$73:$H$132))</f>
        <v>1</v>
      </c>
      <c r="K77" s="530">
        <f>'14-15 ans'!K106</f>
        <v>18</v>
      </c>
      <c r="L77" s="497">
        <f>'14-15 ans'!J106</f>
        <v>0.045000000000000005</v>
      </c>
      <c r="M77" s="522">
        <f>'14-15 ans'!I106</f>
        <v>2</v>
      </c>
      <c r="N77" s="539">
        <f>'14-15 ans'!F141</f>
        <v>20</v>
      </c>
      <c r="O77" s="497">
        <f>'14-15 ans'!G141</f>
        <v>0.2</v>
      </c>
      <c r="P77" s="520">
        <f>'14-15 ans'!E141</f>
        <v>1</v>
      </c>
      <c r="Q77" s="524">
        <f>'14-15 ans'!F176</f>
        <v>18</v>
      </c>
      <c r="R77" s="497">
        <f>'14-15 ans'!G176</f>
        <v>0.27</v>
      </c>
      <c r="S77" s="528">
        <f>'14-15 ans'!E176</f>
        <v>2</v>
      </c>
      <c r="T77" s="539">
        <f>'14-15 ans'!F211</f>
        <v>18</v>
      </c>
      <c r="U77" s="497">
        <f>'14-15 ans'!G211</f>
        <v>0.315</v>
      </c>
      <c r="V77" s="528">
        <f>'14-15 ans'!E211</f>
        <v>2</v>
      </c>
    </row>
    <row r="78" spans="1:22" ht="13.5" customHeight="1" thickBot="1">
      <c r="A78" s="337">
        <f>'14-15 ans'!A45</f>
        <v>0</v>
      </c>
      <c r="B78" s="338" t="str">
        <f>'14-15 ans'!B45</f>
        <v>Koralie Yergeau</v>
      </c>
      <c r="C78" s="506"/>
      <c r="D78" s="542"/>
      <c r="E78" s="525"/>
      <c r="F78" s="498"/>
      <c r="G78" s="523"/>
      <c r="H78" s="527"/>
      <c r="I78" s="498"/>
      <c r="J78" s="521"/>
      <c r="K78" s="525"/>
      <c r="L78" s="498"/>
      <c r="M78" s="523"/>
      <c r="N78" s="527"/>
      <c r="O78" s="498"/>
      <c r="P78" s="521"/>
      <c r="Q78" s="525"/>
      <c r="R78" s="498"/>
      <c r="S78" s="523"/>
      <c r="T78" s="527"/>
      <c r="U78" s="498"/>
      <c r="V78" s="523"/>
    </row>
    <row r="79" spans="1:22" ht="12.75" customHeight="1">
      <c r="A79" s="335" t="str">
        <f>'14-15 ans'!A46</f>
        <v>Narval</v>
      </c>
      <c r="B79" s="336" t="str">
        <f>'14-15 ans'!B46</f>
        <v>Jeanne Beaulieu-Lavoie</v>
      </c>
      <c r="C79" s="505">
        <f>IF(D79="","",RANK(D79,$D$73:$D$132))</f>
        <v>9</v>
      </c>
      <c r="D79" s="541">
        <f>SUM(F79+I79+L79+O79+R79+U79)</f>
        <v>0.43999999999999995</v>
      </c>
      <c r="E79" s="524" t="str">
        <f>'14-15 ans'!K8</f>
        <v>0</v>
      </c>
      <c r="F79" s="497" t="str">
        <f>'14-15 ans'!J8</f>
        <v>0,00%</v>
      </c>
      <c r="G79" s="528" t="str">
        <f>'14-15 ans'!I8</f>
        <v>DQ</v>
      </c>
      <c r="H79" s="532">
        <f>'14-15 ans'!K46</f>
        <v>23</v>
      </c>
      <c r="I79" s="497">
        <f>IF(H79="","0,00%",LOOKUP(J79,Valeurs!A10:A49,Valeurs!C10:C49))</f>
        <v>0.015</v>
      </c>
      <c r="J79" s="520">
        <f>IF(H79="","",RANK(H79,$H$73:$H$132))</f>
        <v>11</v>
      </c>
      <c r="K79" s="530">
        <f>'14-15 ans'!K107</f>
        <v>10</v>
      </c>
      <c r="L79" s="497">
        <f>'14-15 ans'!J107</f>
        <v>0.025</v>
      </c>
      <c r="M79" s="522">
        <f>'14-15 ans'!I107</f>
        <v>8</v>
      </c>
      <c r="N79" s="539">
        <f>'14-15 ans'!F142</f>
        <v>7</v>
      </c>
      <c r="O79" s="497">
        <f>'14-15 ans'!G142</f>
        <v>0.06999999999999999</v>
      </c>
      <c r="P79" s="520">
        <f>'14-15 ans'!E142</f>
        <v>10</v>
      </c>
      <c r="Q79" s="524">
        <f>'14-15 ans'!F177</f>
        <v>8</v>
      </c>
      <c r="R79" s="497">
        <f>'14-15 ans'!G177</f>
        <v>0.12</v>
      </c>
      <c r="S79" s="528">
        <f>'14-15 ans'!E177</f>
        <v>9</v>
      </c>
      <c r="T79" s="539">
        <f>'14-15 ans'!F212</f>
        <v>12</v>
      </c>
      <c r="U79" s="497">
        <f>'14-15 ans'!G212</f>
        <v>0.21</v>
      </c>
      <c r="V79" s="528">
        <f>'14-15 ans'!E212</f>
        <v>6</v>
      </c>
    </row>
    <row r="80" spans="1:22" ht="13.5" customHeight="1" thickBot="1">
      <c r="A80" s="337">
        <f>'14-15 ans'!A47</f>
        <v>0</v>
      </c>
      <c r="B80" s="338" t="str">
        <f>'14-15 ans'!B47</f>
        <v>William Deschênes</v>
      </c>
      <c r="C80" s="506"/>
      <c r="D80" s="542"/>
      <c r="E80" s="525"/>
      <c r="F80" s="498"/>
      <c r="G80" s="523"/>
      <c r="H80" s="533"/>
      <c r="I80" s="498"/>
      <c r="J80" s="521"/>
      <c r="K80" s="525"/>
      <c r="L80" s="498"/>
      <c r="M80" s="523"/>
      <c r="N80" s="527"/>
      <c r="O80" s="498"/>
      <c r="P80" s="521"/>
      <c r="Q80" s="525"/>
      <c r="R80" s="498"/>
      <c r="S80" s="523"/>
      <c r="T80" s="527"/>
      <c r="U80" s="498"/>
      <c r="V80" s="523"/>
    </row>
    <row r="81" spans="1:22" ht="12.75" customHeight="1">
      <c r="A81" s="335" t="str">
        <f>'14-15 ans'!A48</f>
        <v>SSSL/CAEM</v>
      </c>
      <c r="B81" s="339" t="str">
        <f>'14-15 ans'!B48</f>
        <v>Alexane Blain</v>
      </c>
      <c r="C81" s="505">
        <f>IF(D81="","",RANK(D81,$D$73:$D$132))</f>
        <v>4</v>
      </c>
      <c r="D81" s="541">
        <f>SUM(F81+I81+L81+O81+R81+U81)</f>
        <v>0.6799999999999999</v>
      </c>
      <c r="E81" s="524">
        <f>'14-15 ans'!K9</f>
        <v>14</v>
      </c>
      <c r="F81" s="497">
        <f>'14-15 ans'!J9</f>
        <v>0.034999999999999996</v>
      </c>
      <c r="G81" s="528">
        <f>'14-15 ans'!I9</f>
        <v>4</v>
      </c>
      <c r="H81" s="526">
        <f>'14-15 ans'!K48</f>
        <v>49</v>
      </c>
      <c r="I81" s="497">
        <f>'14-15 ans'!J9</f>
        <v>0.034999999999999996</v>
      </c>
      <c r="J81" s="520">
        <f>IF(H81="","",RANK(H81,$H$73:$H$132))</f>
        <v>7</v>
      </c>
      <c r="K81" s="530">
        <f>'14-15 ans'!K108</f>
        <v>14</v>
      </c>
      <c r="L81" s="497">
        <f>'14-15 ans'!J108</f>
        <v>0.034999999999999996</v>
      </c>
      <c r="M81" s="522">
        <f>'14-15 ans'!I108</f>
        <v>4</v>
      </c>
      <c r="N81" s="539">
        <f>'14-15 ans'!F143</f>
        <v>12</v>
      </c>
      <c r="O81" s="497">
        <f>'14-15 ans'!G143</f>
        <v>0.12</v>
      </c>
      <c r="P81" s="520">
        <f>'14-15 ans'!E143</f>
        <v>6</v>
      </c>
      <c r="Q81" s="524">
        <f>'14-15 ans'!F178</f>
        <v>14</v>
      </c>
      <c r="R81" s="497">
        <f>'14-15 ans'!G178</f>
        <v>0.21</v>
      </c>
      <c r="S81" s="528">
        <f>'14-15 ans'!E178</f>
        <v>4</v>
      </c>
      <c r="T81" s="539">
        <f>'14-15 ans'!F213</f>
        <v>14</v>
      </c>
      <c r="U81" s="497">
        <f>'14-15 ans'!G213</f>
        <v>0.24499999999999997</v>
      </c>
      <c r="V81" s="528">
        <f>'14-15 ans'!E213</f>
        <v>4</v>
      </c>
    </row>
    <row r="82" spans="1:22" ht="13.5" customHeight="1" thickBot="1">
      <c r="A82" s="337">
        <f>'14-15 ans'!A49</f>
        <v>0</v>
      </c>
      <c r="B82" s="340" t="str">
        <f>'14-15 ans'!B49</f>
        <v>Audrey Desroches</v>
      </c>
      <c r="C82" s="506"/>
      <c r="D82" s="542"/>
      <c r="E82" s="525"/>
      <c r="F82" s="498"/>
      <c r="G82" s="523"/>
      <c r="H82" s="527"/>
      <c r="I82" s="498"/>
      <c r="J82" s="521"/>
      <c r="K82" s="525"/>
      <c r="L82" s="498"/>
      <c r="M82" s="523"/>
      <c r="N82" s="527"/>
      <c r="O82" s="498"/>
      <c r="P82" s="521"/>
      <c r="Q82" s="525"/>
      <c r="R82" s="498"/>
      <c r="S82" s="523"/>
      <c r="T82" s="527"/>
      <c r="U82" s="498"/>
      <c r="V82" s="523"/>
    </row>
    <row r="83" spans="1:22" ht="12.75" customHeight="1">
      <c r="A83" s="335" t="str">
        <f>'14-15 ans'!A50</f>
        <v>CSRN</v>
      </c>
      <c r="B83" s="336" t="str">
        <f>'14-15 ans'!B50</f>
        <v>Raphaëlle Tétrault</v>
      </c>
      <c r="C83" s="505">
        <f>IF(D83="","",RANK(D83,$D$73:$D$132))</f>
        <v>7</v>
      </c>
      <c r="D83" s="541">
        <f>SUM(F83+I83+L83+O83+R83+U83)</f>
        <v>0.48500000000000004</v>
      </c>
      <c r="E83" s="534">
        <f>'14-15 ans'!K10</f>
        <v>11</v>
      </c>
      <c r="F83" s="497">
        <f>'14-15 ans'!J10</f>
        <v>0.027500000000000004</v>
      </c>
      <c r="G83" s="528">
        <f>'14-15 ans'!I10</f>
        <v>7</v>
      </c>
      <c r="H83" s="526">
        <f>'14-15 ans'!K50</f>
        <v>29</v>
      </c>
      <c r="I83" s="497">
        <f>'14-15 ans'!J10</f>
        <v>0.027500000000000004</v>
      </c>
      <c r="J83" s="520">
        <f>IF(H83="","",RANK(H83,$H$73:$H$132))</f>
        <v>10</v>
      </c>
      <c r="K83" s="530">
        <f>'14-15 ans'!K109</f>
        <v>12</v>
      </c>
      <c r="L83" s="497">
        <f>'14-15 ans'!J109</f>
        <v>0.03</v>
      </c>
      <c r="M83" s="522">
        <f>'14-15 ans'!I109</f>
        <v>6</v>
      </c>
      <c r="N83" s="539">
        <f>'14-15 ans'!F144</f>
        <v>6</v>
      </c>
      <c r="O83" s="497">
        <f>'14-15 ans'!G144</f>
        <v>0.06</v>
      </c>
      <c r="P83" s="520">
        <f>'14-15 ans'!E144</f>
        <v>11</v>
      </c>
      <c r="Q83" s="524">
        <f>'14-15 ans'!F179</f>
        <v>11</v>
      </c>
      <c r="R83" s="497">
        <f>'14-15 ans'!G179</f>
        <v>0.165</v>
      </c>
      <c r="S83" s="528">
        <f>'14-15 ans'!E179</f>
        <v>7</v>
      </c>
      <c r="T83" s="539">
        <f>'14-15 ans'!F214</f>
        <v>10</v>
      </c>
      <c r="U83" s="497">
        <f>'14-15 ans'!G214</f>
        <v>0.175</v>
      </c>
      <c r="V83" s="528">
        <f>'14-15 ans'!E214</f>
        <v>8</v>
      </c>
    </row>
    <row r="84" spans="1:22" ht="13.5" customHeight="1" thickBot="1">
      <c r="A84" s="337">
        <f>'14-15 ans'!A51</f>
        <v>0</v>
      </c>
      <c r="B84" s="338" t="str">
        <f>'14-15 ans'!B51</f>
        <v>Ariane Evenat Dauphinais</v>
      </c>
      <c r="C84" s="506"/>
      <c r="D84" s="542"/>
      <c r="E84" s="535"/>
      <c r="F84" s="498"/>
      <c r="G84" s="523"/>
      <c r="H84" s="527"/>
      <c r="I84" s="498"/>
      <c r="J84" s="521"/>
      <c r="K84" s="525"/>
      <c r="L84" s="498"/>
      <c r="M84" s="523"/>
      <c r="N84" s="527"/>
      <c r="O84" s="498"/>
      <c r="P84" s="521"/>
      <c r="Q84" s="525"/>
      <c r="R84" s="498"/>
      <c r="S84" s="523"/>
      <c r="T84" s="527"/>
      <c r="U84" s="498"/>
      <c r="V84" s="523"/>
    </row>
    <row r="85" spans="1:22" ht="12.75" customHeight="1">
      <c r="A85" s="335" t="str">
        <f>'14-15 ans'!A52</f>
        <v>CSRN</v>
      </c>
      <c r="B85" s="336" t="str">
        <f>'14-15 ans'!B52</f>
        <v>Laurence Ringuette</v>
      </c>
      <c r="C85" s="505">
        <f>IF(D85="","",RANK(D85,$D$73:$D$132))</f>
        <v>6</v>
      </c>
      <c r="D85" s="541">
        <f>SUM(F85+I85+L85+O85+R85+U85)</f>
        <v>0.5425</v>
      </c>
      <c r="E85" s="524">
        <f>'14-15 ans'!K11</f>
        <v>8</v>
      </c>
      <c r="F85" s="497">
        <f>'14-15 ans'!J11</f>
        <v>0.020000000000000004</v>
      </c>
      <c r="G85" s="528">
        <f>'14-15 ans'!I11</f>
        <v>9</v>
      </c>
      <c r="H85" s="532">
        <f>'14-15 ans'!K52</f>
        <v>62</v>
      </c>
      <c r="I85" s="497">
        <f>'14-15 ans'!J11</f>
        <v>0.020000000000000004</v>
      </c>
      <c r="J85" s="520">
        <f>IF(H85="","",RANK(H85,$H$73:$H$132))</f>
        <v>2</v>
      </c>
      <c r="K85" s="530">
        <f>'14-15 ans'!K110</f>
        <v>6</v>
      </c>
      <c r="L85" s="497">
        <f>'14-15 ans'!J110</f>
        <v>0.015</v>
      </c>
      <c r="M85" s="522">
        <f>'14-15 ans'!I110</f>
        <v>11</v>
      </c>
      <c r="N85" s="539">
        <f>'14-15 ans'!F145</f>
        <v>8</v>
      </c>
      <c r="O85" s="497">
        <f>'14-15 ans'!G145</f>
        <v>0.08000000000000002</v>
      </c>
      <c r="P85" s="520">
        <f>'14-15 ans'!E145</f>
        <v>9</v>
      </c>
      <c r="Q85" s="524">
        <f>'14-15 ans'!F180</f>
        <v>12</v>
      </c>
      <c r="R85" s="497">
        <f>'14-15 ans'!G180</f>
        <v>0.18</v>
      </c>
      <c r="S85" s="528">
        <f>'14-15 ans'!E180</f>
        <v>6</v>
      </c>
      <c r="T85" s="539">
        <f>'14-15 ans'!F215</f>
        <v>13</v>
      </c>
      <c r="U85" s="497">
        <f>'14-15 ans'!G215</f>
        <v>0.22749999999999998</v>
      </c>
      <c r="V85" s="528">
        <f>'14-15 ans'!E215</f>
        <v>5</v>
      </c>
    </row>
    <row r="86" spans="1:22" ht="13.5" customHeight="1" thickBot="1">
      <c r="A86" s="337">
        <f>'14-15 ans'!A53</f>
        <v>0</v>
      </c>
      <c r="B86" s="338" t="str">
        <f>'14-15 ans'!B53</f>
        <v>Madiha Habchi</v>
      </c>
      <c r="C86" s="506"/>
      <c r="D86" s="542"/>
      <c r="E86" s="525"/>
      <c r="F86" s="498"/>
      <c r="G86" s="523"/>
      <c r="H86" s="533"/>
      <c r="I86" s="498"/>
      <c r="J86" s="521"/>
      <c r="K86" s="525"/>
      <c r="L86" s="498"/>
      <c r="M86" s="523"/>
      <c r="N86" s="527"/>
      <c r="O86" s="498"/>
      <c r="P86" s="521"/>
      <c r="Q86" s="525"/>
      <c r="R86" s="498"/>
      <c r="S86" s="523"/>
      <c r="T86" s="527"/>
      <c r="U86" s="498"/>
      <c r="V86" s="523"/>
    </row>
    <row r="87" spans="1:22" ht="12.75" customHeight="1">
      <c r="A87" s="335" t="str">
        <f>'14-15 ans'!A54</f>
        <v>CSRN</v>
      </c>
      <c r="B87" s="336" t="str">
        <f>'14-15 ans'!B54</f>
        <v>William Laurence</v>
      </c>
      <c r="C87" s="505">
        <f>IF(D87="","",RANK(D87,$D$73:$D$132))</f>
        <v>10</v>
      </c>
      <c r="D87" s="541">
        <f>SUM(F87+I87+L87+O87+R87+U87)</f>
        <v>0.42000000000000004</v>
      </c>
      <c r="E87" s="524" t="str">
        <f>'14-15 ans'!K12</f>
        <v>0</v>
      </c>
      <c r="F87" s="497" t="str">
        <f>'14-15 ans'!J12</f>
        <v>0,00%</v>
      </c>
      <c r="G87" s="528" t="str">
        <f>'14-15 ans'!I12</f>
        <v>DNF</v>
      </c>
      <c r="H87" s="526">
        <f>'14-15 ans'!K54</f>
        <v>52</v>
      </c>
      <c r="I87" s="497" t="str">
        <f>'14-15 ans'!J12</f>
        <v>0,00%</v>
      </c>
      <c r="J87" s="520">
        <f>IF(H87="","",RANK(H87,$H$73:$H$132))</f>
        <v>5</v>
      </c>
      <c r="K87" s="530">
        <f>'14-15 ans'!K111</f>
        <v>20</v>
      </c>
      <c r="L87" s="497">
        <f>'14-15 ans'!J111</f>
        <v>0.05</v>
      </c>
      <c r="M87" s="522">
        <f>'14-15 ans'!I111</f>
        <v>1</v>
      </c>
      <c r="N87" s="539">
        <f>'14-15 ans'!F146</f>
        <v>14</v>
      </c>
      <c r="O87" s="497">
        <f>'14-15 ans'!G146</f>
        <v>0.13999999999999999</v>
      </c>
      <c r="P87" s="520">
        <f>'14-15 ans'!E146</f>
        <v>4</v>
      </c>
      <c r="Q87" s="524">
        <f>'14-15 ans'!F181</f>
        <v>6</v>
      </c>
      <c r="R87" s="497">
        <f>'14-15 ans'!G181</f>
        <v>0.09</v>
      </c>
      <c r="S87" s="528">
        <f>'14-15 ans'!E181</f>
        <v>11</v>
      </c>
      <c r="T87" s="539">
        <f>'14-15 ans'!F216</f>
        <v>8</v>
      </c>
      <c r="U87" s="497">
        <f>'14-15 ans'!G216</f>
        <v>0.13999999999999999</v>
      </c>
      <c r="V87" s="528">
        <f>'14-15 ans'!E216</f>
        <v>9</v>
      </c>
    </row>
    <row r="88" spans="1:22" ht="13.5" customHeight="1" thickBot="1">
      <c r="A88" s="337">
        <f>'14-15 ans'!A55</f>
        <v>0</v>
      </c>
      <c r="B88" s="338" t="str">
        <f>'14-15 ans'!B55</f>
        <v>Ismaël Chakir</v>
      </c>
      <c r="C88" s="506"/>
      <c r="D88" s="542"/>
      <c r="E88" s="525"/>
      <c r="F88" s="498"/>
      <c r="G88" s="523"/>
      <c r="H88" s="527"/>
      <c r="I88" s="498"/>
      <c r="J88" s="521"/>
      <c r="K88" s="525"/>
      <c r="L88" s="498"/>
      <c r="M88" s="523"/>
      <c r="N88" s="527"/>
      <c r="O88" s="498"/>
      <c r="P88" s="521"/>
      <c r="Q88" s="525"/>
      <c r="R88" s="498"/>
      <c r="S88" s="523"/>
      <c r="T88" s="527"/>
      <c r="U88" s="498"/>
      <c r="V88" s="523"/>
    </row>
    <row r="89" spans="1:22" ht="12.75" customHeight="1">
      <c r="A89" s="335" t="str">
        <f>'14-15 ans'!A56</f>
        <v>Narval</v>
      </c>
      <c r="B89" s="336" t="str">
        <f>'14-15 ans'!B56</f>
        <v>Jessica Gaudreault-Godin</v>
      </c>
      <c r="C89" s="505">
        <f>IF(D89="","",RANK(D89,$D$73:$D$132))</f>
        <v>11</v>
      </c>
      <c r="D89" s="541">
        <f>SUM(F89+I89+L89+O89+R89+U89)</f>
        <v>0.39499999999999996</v>
      </c>
      <c r="E89" s="524">
        <f>'14-15 ans'!K13</f>
        <v>13</v>
      </c>
      <c r="F89" s="497">
        <f>'14-15 ans'!J13</f>
        <v>0.0325</v>
      </c>
      <c r="G89" s="528">
        <f>'14-15 ans'!I13</f>
        <v>5</v>
      </c>
      <c r="H89" s="532">
        <f>'14-15 ans'!K56</f>
        <v>42</v>
      </c>
      <c r="I89" s="497">
        <f>'14-15 ans'!J13</f>
        <v>0.0325</v>
      </c>
      <c r="J89" s="520">
        <f>IF(H89="","",RANK(H89,$H$73:$H$132))</f>
        <v>8</v>
      </c>
      <c r="K89" s="530">
        <f>'14-15 ans'!K112</f>
        <v>8</v>
      </c>
      <c r="L89" s="497">
        <f>'14-15 ans'!J112</f>
        <v>0.020000000000000004</v>
      </c>
      <c r="M89" s="522">
        <f>'14-15 ans'!I112</f>
        <v>9</v>
      </c>
      <c r="N89" s="539">
        <f>'14-15 ans'!F147</f>
        <v>10</v>
      </c>
      <c r="O89" s="497">
        <f>'14-15 ans'!G147</f>
        <v>0.1</v>
      </c>
      <c r="P89" s="520">
        <f>'14-15 ans'!E147</f>
        <v>8</v>
      </c>
      <c r="Q89" s="524">
        <f>'14-15 ans'!F182</f>
        <v>7</v>
      </c>
      <c r="R89" s="497">
        <f>'14-15 ans'!G182</f>
        <v>0.105</v>
      </c>
      <c r="S89" s="528">
        <f>'14-15 ans'!E182</f>
        <v>10</v>
      </c>
      <c r="T89" s="539">
        <f>'14-15 ans'!F217</f>
        <v>6</v>
      </c>
      <c r="U89" s="497">
        <f>'14-15 ans'!G217</f>
        <v>0.105</v>
      </c>
      <c r="V89" s="528">
        <f>'14-15 ans'!E217</f>
        <v>11</v>
      </c>
    </row>
    <row r="90" spans="1:22" ht="13.5" customHeight="1" thickBot="1">
      <c r="A90" s="337">
        <f>'14-15 ans'!A57</f>
        <v>0</v>
      </c>
      <c r="B90" s="338" t="str">
        <f>'14-15 ans'!B57</f>
        <v>Cloé Thériault</v>
      </c>
      <c r="C90" s="506"/>
      <c r="D90" s="542"/>
      <c r="E90" s="525"/>
      <c r="F90" s="498"/>
      <c r="G90" s="523"/>
      <c r="H90" s="533"/>
      <c r="I90" s="498"/>
      <c r="J90" s="521"/>
      <c r="K90" s="525"/>
      <c r="L90" s="498"/>
      <c r="M90" s="523"/>
      <c r="N90" s="527"/>
      <c r="O90" s="498"/>
      <c r="P90" s="521"/>
      <c r="Q90" s="525"/>
      <c r="R90" s="498"/>
      <c r="S90" s="523"/>
      <c r="T90" s="527"/>
      <c r="U90" s="498"/>
      <c r="V90" s="523"/>
    </row>
    <row r="91" spans="1:22" ht="12.75" customHeight="1">
      <c r="A91" s="335" t="str">
        <f>'14-15 ans'!A58</f>
        <v>Narval</v>
      </c>
      <c r="B91" s="336" t="str">
        <f>'14-15 ans'!B58</f>
        <v>Laurence Bisson</v>
      </c>
      <c r="C91" s="505">
        <f>IF(D91="","",RANK(D91,$D$73:$D$132))</f>
        <v>8</v>
      </c>
      <c r="D91" s="541">
        <f>SUM(F91+I91+L91+O91+R91+U91)</f>
        <v>0.46</v>
      </c>
      <c r="E91" s="524">
        <f>'14-15 ans'!K14</f>
        <v>12</v>
      </c>
      <c r="F91" s="497">
        <f>'14-15 ans'!J14</f>
        <v>0.03</v>
      </c>
      <c r="G91" s="528">
        <f>'14-15 ans'!I14</f>
        <v>6</v>
      </c>
      <c r="H91" s="526">
        <f>'14-15 ans'!K58</f>
        <v>33</v>
      </c>
      <c r="I91" s="497">
        <f>'14-15 ans'!J14</f>
        <v>0.03</v>
      </c>
      <c r="J91" s="520">
        <f>IF(H91="","",RANK(H91,$H$73:$H$132))</f>
        <v>9</v>
      </c>
      <c r="K91" s="530">
        <f>'14-15 ans'!K113</f>
        <v>7</v>
      </c>
      <c r="L91" s="497">
        <f>'14-15 ans'!J113</f>
        <v>0.017499999999999998</v>
      </c>
      <c r="M91" s="522">
        <f>'14-15 ans'!I113</f>
        <v>10</v>
      </c>
      <c r="N91" s="539">
        <f>'14-15 ans'!F148</f>
        <v>11</v>
      </c>
      <c r="O91" s="497">
        <f>'14-15 ans'!G148</f>
        <v>0.11000000000000001</v>
      </c>
      <c r="P91" s="520">
        <f>'14-15 ans'!E148</f>
        <v>7</v>
      </c>
      <c r="Q91" s="524">
        <f>'14-15 ans'!F183</f>
        <v>10</v>
      </c>
      <c r="R91" s="497">
        <f>'14-15 ans'!G183</f>
        <v>0.15</v>
      </c>
      <c r="S91" s="528">
        <f>'14-15 ans'!E183</f>
        <v>8</v>
      </c>
      <c r="T91" s="539">
        <f>'14-15 ans'!F218</f>
        <v>7</v>
      </c>
      <c r="U91" s="497">
        <f>'14-15 ans'!G218</f>
        <v>0.12249999999999998</v>
      </c>
      <c r="V91" s="528">
        <f>'14-15 ans'!E218</f>
        <v>10</v>
      </c>
    </row>
    <row r="92" spans="1:22" ht="13.5" customHeight="1" thickBot="1">
      <c r="A92" s="337">
        <f>'14-15 ans'!A59</f>
        <v>0</v>
      </c>
      <c r="B92" s="338" t="str">
        <f>'14-15 ans'!B59</f>
        <v>Lorianne Maltais</v>
      </c>
      <c r="C92" s="506"/>
      <c r="D92" s="542"/>
      <c r="E92" s="525"/>
      <c r="F92" s="498"/>
      <c r="G92" s="523"/>
      <c r="H92" s="527"/>
      <c r="I92" s="498"/>
      <c r="J92" s="521"/>
      <c r="K92" s="525"/>
      <c r="L92" s="498"/>
      <c r="M92" s="523"/>
      <c r="N92" s="527"/>
      <c r="O92" s="498"/>
      <c r="P92" s="521"/>
      <c r="Q92" s="525"/>
      <c r="R92" s="498"/>
      <c r="S92" s="523"/>
      <c r="T92" s="527"/>
      <c r="U92" s="498"/>
      <c r="V92" s="523"/>
    </row>
    <row r="93" spans="1:22" ht="12.75" customHeight="1">
      <c r="A93" s="335" t="str">
        <f>'14-15 ans'!A60</f>
        <v>CSRAD</v>
      </c>
      <c r="B93" s="336" t="str">
        <f>'14-15 ans'!B60</f>
        <v>Audrey-Ève Bélanger</v>
      </c>
      <c r="C93" s="505">
        <f>IF(D93="","",RANK(D93,$D$73:$D$132))</f>
        <v>3</v>
      </c>
      <c r="D93" s="541">
        <f>SUM(F93+I93+L93+O93+R93+U93)</f>
        <v>0.8175000000000001</v>
      </c>
      <c r="E93" s="524">
        <f>'14-15 ans'!K15</f>
        <v>16</v>
      </c>
      <c r="F93" s="497">
        <f>'14-15 ans'!J15</f>
        <v>0.04000000000000001</v>
      </c>
      <c r="G93" s="528">
        <f>'14-15 ans'!I15</f>
        <v>3</v>
      </c>
      <c r="H93" s="526">
        <f>'14-15 ans'!K60</f>
        <v>51</v>
      </c>
      <c r="I93" s="497">
        <f>'14-15 ans'!J15</f>
        <v>0.04000000000000001</v>
      </c>
      <c r="J93" s="520">
        <f>IF(H93="","",RANK(H93,$H$73:$H$132))</f>
        <v>6</v>
      </c>
      <c r="K93" s="530">
        <f>'14-15 ans'!K114</f>
        <v>13</v>
      </c>
      <c r="L93" s="497">
        <f>'14-15 ans'!J114</f>
        <v>0.0325</v>
      </c>
      <c r="M93" s="522">
        <f>'14-15 ans'!I114</f>
        <v>5</v>
      </c>
      <c r="N93" s="539">
        <f>'14-15 ans'!F149</f>
        <v>16</v>
      </c>
      <c r="O93" s="497">
        <f>'14-15 ans'!G149</f>
        <v>0.16000000000000003</v>
      </c>
      <c r="P93" s="520">
        <f>'14-15 ans'!E149</f>
        <v>3</v>
      </c>
      <c r="Q93" s="524">
        <f>'14-15 ans'!F184</f>
        <v>13</v>
      </c>
      <c r="R93" s="497">
        <f>'14-15 ans'!G184</f>
        <v>0.195</v>
      </c>
      <c r="S93" s="528">
        <f>'14-15 ans'!E184</f>
        <v>5</v>
      </c>
      <c r="T93" s="539">
        <f>'14-15 ans'!F219</f>
        <v>20</v>
      </c>
      <c r="U93" s="497">
        <f>'14-15 ans'!G219</f>
        <v>0.35</v>
      </c>
      <c r="V93" s="528">
        <f>'14-15 ans'!E219</f>
        <v>1</v>
      </c>
    </row>
    <row r="94" spans="1:22" ht="13.5" customHeight="1" thickBot="1">
      <c r="A94" s="337">
        <f>'14-15 ans'!A61</f>
        <v>0</v>
      </c>
      <c r="B94" s="338" t="str">
        <f>'14-15 ans'!B61</f>
        <v>Maude Belval</v>
      </c>
      <c r="C94" s="506"/>
      <c r="D94" s="542"/>
      <c r="E94" s="525"/>
      <c r="F94" s="498"/>
      <c r="G94" s="523"/>
      <c r="H94" s="527"/>
      <c r="I94" s="498"/>
      <c r="J94" s="521"/>
      <c r="K94" s="525"/>
      <c r="L94" s="498"/>
      <c r="M94" s="523"/>
      <c r="N94" s="527"/>
      <c r="O94" s="498"/>
      <c r="P94" s="521"/>
      <c r="Q94" s="525"/>
      <c r="R94" s="498"/>
      <c r="S94" s="523"/>
      <c r="T94" s="527"/>
      <c r="U94" s="498"/>
      <c r="V94" s="523"/>
    </row>
    <row r="95" spans="1:22" ht="12.75" customHeight="1" hidden="1">
      <c r="A95" s="335" t="str">
        <f>'14-15 ans'!A62</f>
        <v>CLUB 12</v>
      </c>
      <c r="B95" s="336" t="str">
        <f>'14-15 ans'!B62</f>
        <v>Participant 12</v>
      </c>
      <c r="C95" s="505">
        <f>IF(D95="","",RANK(D95,$D$73:$D$132))</f>
        <v>12</v>
      </c>
      <c r="D95" s="541">
        <f>SUM(F95+I95+L95+O95+R95+U95)</f>
        <v>0</v>
      </c>
      <c r="E95" s="524">
        <f>'14-15 ans'!K16</f>
      </c>
      <c r="F95" s="497" t="str">
        <f>'14-15 ans'!J16</f>
        <v>0,00%</v>
      </c>
      <c r="G95" s="528">
        <f>'14-15 ans'!I16</f>
      </c>
      <c r="H95" s="532">
        <f>'14-15 ans'!K62</f>
      </c>
      <c r="I95" s="497" t="str">
        <f>IF(H95="","0,00%",LOOKUP(J95,Valeurs!A26:A65,Valeurs!C26:C65))</f>
        <v>0,00%</v>
      </c>
      <c r="J95" s="520">
        <f>IF(H95="","",RANK(H95,$H$73:$H$132))</f>
      </c>
      <c r="K95" s="530">
        <f>'14-15 ans'!K115</f>
      </c>
      <c r="L95" s="497" t="str">
        <f>'14-15 ans'!J115</f>
        <v>0,00%</v>
      </c>
      <c r="M95" s="522">
        <f>'14-15 ans'!I115</f>
      </c>
      <c r="N95" s="539">
        <f>'14-15 ans'!F150</f>
      </c>
      <c r="O95" s="497" t="str">
        <f>'14-15 ans'!G150</f>
        <v>0,00%</v>
      </c>
      <c r="P95" s="520">
        <f>'14-15 ans'!E150</f>
      </c>
      <c r="Q95" s="524">
        <f>'14-15 ans'!F185</f>
      </c>
      <c r="R95" s="497" t="str">
        <f>'14-15 ans'!G185</f>
        <v>0,00%</v>
      </c>
      <c r="S95" s="528">
        <f>'14-15 ans'!E185</f>
      </c>
      <c r="T95" s="539">
        <f>'14-15 ans'!F220</f>
      </c>
      <c r="U95" s="497" t="str">
        <f>'14-15 ans'!G220</f>
        <v>0,00%</v>
      </c>
      <c r="V95" s="528">
        <f>'14-15 ans'!E220</f>
      </c>
    </row>
    <row r="96" spans="1:22" ht="13.5" customHeight="1" hidden="1" thickBot="1">
      <c r="A96" s="337">
        <f>'14-15 ans'!A63</f>
        <v>0</v>
      </c>
      <c r="B96" s="338" t="str">
        <f>'14-15 ans'!B63</f>
        <v>Participant 42</v>
      </c>
      <c r="C96" s="506"/>
      <c r="D96" s="542"/>
      <c r="E96" s="525"/>
      <c r="F96" s="498"/>
      <c r="G96" s="523"/>
      <c r="H96" s="533"/>
      <c r="I96" s="498"/>
      <c r="J96" s="521"/>
      <c r="K96" s="525"/>
      <c r="L96" s="498"/>
      <c r="M96" s="523"/>
      <c r="N96" s="527"/>
      <c r="O96" s="498"/>
      <c r="P96" s="521"/>
      <c r="Q96" s="525"/>
      <c r="R96" s="498"/>
      <c r="S96" s="523"/>
      <c r="T96" s="527"/>
      <c r="U96" s="498"/>
      <c r="V96" s="523"/>
    </row>
    <row r="97" spans="1:22" ht="12.75" customHeight="1" hidden="1">
      <c r="A97" s="335" t="str">
        <f>'14-15 ans'!A64</f>
        <v>CLUB 13</v>
      </c>
      <c r="B97" s="336" t="str">
        <f>'14-15 ans'!B64</f>
        <v>Participant 13</v>
      </c>
      <c r="C97" s="505">
        <f>IF(D97="","",RANK(D97,$D$73:$D$132))</f>
        <v>12</v>
      </c>
      <c r="D97" s="541">
        <f>SUM(F97+I97+L97+O97+R97+U97)</f>
        <v>0</v>
      </c>
      <c r="E97" s="524">
        <f>'14-15 ans'!K17</f>
      </c>
      <c r="F97" s="497" t="str">
        <f>'14-15 ans'!J17</f>
        <v>0,00%</v>
      </c>
      <c r="G97" s="528">
        <f>'14-15 ans'!I17</f>
      </c>
      <c r="H97" s="526">
        <f>'14-15 ans'!K64</f>
      </c>
      <c r="I97" s="497" t="str">
        <f>IF(H97="","0,00%",LOOKUP(J97,Valeurs!A28:A67,Valeurs!C28:C67))</f>
        <v>0,00%</v>
      </c>
      <c r="J97" s="520">
        <f>IF(H97="","",RANK(H97,$H$73:$H$132))</f>
      </c>
      <c r="K97" s="530">
        <f>'14-15 ans'!K116</f>
      </c>
      <c r="L97" s="497" t="str">
        <f>'14-15 ans'!J116</f>
        <v>0,00%</v>
      </c>
      <c r="M97" s="522">
        <f>'14-15 ans'!I116</f>
      </c>
      <c r="N97" s="539">
        <f>'14-15 ans'!F151</f>
      </c>
      <c r="O97" s="497" t="str">
        <f>'14-15 ans'!G151</f>
        <v>0,00%</v>
      </c>
      <c r="P97" s="520">
        <f>'14-15 ans'!E151</f>
      </c>
      <c r="Q97" s="524">
        <f>'14-15 ans'!F186</f>
      </c>
      <c r="R97" s="497" t="str">
        <f>'14-15 ans'!G186</f>
        <v>0,00%</v>
      </c>
      <c r="S97" s="528">
        <f>'14-15 ans'!E186</f>
      </c>
      <c r="T97" s="539">
        <f>'14-15 ans'!F221</f>
      </c>
      <c r="U97" s="497" t="str">
        <f>'14-15 ans'!G221</f>
        <v>0,00%</v>
      </c>
      <c r="V97" s="528">
        <f>'14-15 ans'!E221</f>
      </c>
    </row>
    <row r="98" spans="1:22" ht="13.5" customHeight="1" hidden="1" thickBot="1">
      <c r="A98" s="337">
        <f>'14-15 ans'!A65</f>
        <v>0</v>
      </c>
      <c r="B98" s="338" t="str">
        <f>'14-15 ans'!B65</f>
        <v>Participant 43</v>
      </c>
      <c r="C98" s="506"/>
      <c r="D98" s="542"/>
      <c r="E98" s="525"/>
      <c r="F98" s="498"/>
      <c r="G98" s="523"/>
      <c r="H98" s="527"/>
      <c r="I98" s="498"/>
      <c r="J98" s="521"/>
      <c r="K98" s="525"/>
      <c r="L98" s="498"/>
      <c r="M98" s="523"/>
      <c r="N98" s="527"/>
      <c r="O98" s="498"/>
      <c r="P98" s="521"/>
      <c r="Q98" s="525"/>
      <c r="R98" s="498"/>
      <c r="S98" s="523"/>
      <c r="T98" s="527"/>
      <c r="U98" s="498"/>
      <c r="V98" s="523"/>
    </row>
    <row r="99" spans="1:22" ht="12.75" customHeight="1" hidden="1">
      <c r="A99" s="335" t="str">
        <f>'14-15 ans'!A66</f>
        <v>CLUB 14</v>
      </c>
      <c r="B99" s="336" t="str">
        <f>'14-15 ans'!B66</f>
        <v>Participant 14</v>
      </c>
      <c r="C99" s="505">
        <f>IF(D99="","",RANK(D99,$D$73:$D$132))</f>
        <v>12</v>
      </c>
      <c r="D99" s="541">
        <f>SUM(F99+I99+L99+O99+R99+U99)</f>
        <v>0</v>
      </c>
      <c r="E99" s="524">
        <f>'14-15 ans'!K18</f>
      </c>
      <c r="F99" s="497" t="str">
        <f>'14-15 ans'!J18</f>
        <v>0,00%</v>
      </c>
      <c r="G99" s="528">
        <f>'14-15 ans'!I18</f>
      </c>
      <c r="H99" s="526">
        <f>'14-15 ans'!K66</f>
      </c>
      <c r="I99" s="497" t="str">
        <f>IF(H99="","0,00%",LOOKUP(J99,Valeurs!A30:A69,Valeurs!C30:C69))</f>
        <v>0,00%</v>
      </c>
      <c r="J99" s="520">
        <f>IF(H99="","",RANK(H99,$H$73:$H$132))</f>
      </c>
      <c r="K99" s="530">
        <f>'14-15 ans'!K117</f>
      </c>
      <c r="L99" s="497" t="str">
        <f>'14-15 ans'!J117</f>
        <v>0,00%</v>
      </c>
      <c r="M99" s="522">
        <f>'14-15 ans'!I117</f>
      </c>
      <c r="N99" s="539">
        <f>'14-15 ans'!F152</f>
      </c>
      <c r="O99" s="497" t="str">
        <f>'14-15 ans'!G152</f>
        <v>0,00%</v>
      </c>
      <c r="P99" s="520">
        <f>'14-15 ans'!E152</f>
      </c>
      <c r="Q99" s="524">
        <f>'14-15 ans'!F187</f>
      </c>
      <c r="R99" s="497" t="str">
        <f>'14-15 ans'!G187</f>
        <v>0,00%</v>
      </c>
      <c r="S99" s="528">
        <f>'14-15 ans'!E187</f>
      </c>
      <c r="T99" s="539">
        <f>'14-15 ans'!F222</f>
      </c>
      <c r="U99" s="497" t="str">
        <f>'14-15 ans'!G222</f>
        <v>0,00%</v>
      </c>
      <c r="V99" s="528">
        <f>'14-15 ans'!E222</f>
      </c>
    </row>
    <row r="100" spans="1:22" ht="13.5" customHeight="1" hidden="1" thickBot="1">
      <c r="A100" s="337">
        <f>'14-15 ans'!A67</f>
        <v>0</v>
      </c>
      <c r="B100" s="338" t="str">
        <f>'14-15 ans'!B67</f>
        <v>Participant 44</v>
      </c>
      <c r="C100" s="506"/>
      <c r="D100" s="542"/>
      <c r="E100" s="525"/>
      <c r="F100" s="498"/>
      <c r="G100" s="523"/>
      <c r="H100" s="527"/>
      <c r="I100" s="498"/>
      <c r="J100" s="521"/>
      <c r="K100" s="525"/>
      <c r="L100" s="498"/>
      <c r="M100" s="523"/>
      <c r="N100" s="527"/>
      <c r="O100" s="498"/>
      <c r="P100" s="521"/>
      <c r="Q100" s="525"/>
      <c r="R100" s="498"/>
      <c r="S100" s="523"/>
      <c r="T100" s="527"/>
      <c r="U100" s="498"/>
      <c r="V100" s="523"/>
    </row>
    <row r="101" spans="1:22" ht="12.75" customHeight="1" hidden="1">
      <c r="A101" s="335" t="str">
        <f>'14-15 ans'!A68</f>
        <v>CLUB 15</v>
      </c>
      <c r="B101" s="336" t="str">
        <f>'14-15 ans'!B68</f>
        <v>Participant 15</v>
      </c>
      <c r="C101" s="505">
        <f>IF(D101="","",RANK(D101,$D$73:$D$132))</f>
        <v>12</v>
      </c>
      <c r="D101" s="541">
        <f>SUM(F101+I101+L101+O101+R101+U101)</f>
        <v>0</v>
      </c>
      <c r="E101" s="524">
        <f>'14-15 ans'!K19</f>
      </c>
      <c r="F101" s="497" t="str">
        <f>'14-15 ans'!J19</f>
        <v>0,00%</v>
      </c>
      <c r="G101" s="528">
        <f>'14-15 ans'!I19</f>
      </c>
      <c r="H101" s="532">
        <f>'14-15 ans'!K68</f>
      </c>
      <c r="I101" s="497" t="str">
        <f>IF(H101="","0,00%",LOOKUP(J101,Valeurs!A32:A71,Valeurs!C32:C71))</f>
        <v>0,00%</v>
      </c>
      <c r="J101" s="520">
        <f>IF(H101="","",RANK(H101,$H$73:$H$132))</f>
      </c>
      <c r="K101" s="530">
        <f>'14-15 ans'!K118</f>
      </c>
      <c r="L101" s="497" t="str">
        <f>'14-15 ans'!J118</f>
        <v>0,00%</v>
      </c>
      <c r="M101" s="522">
        <f>'14-15 ans'!I118</f>
      </c>
      <c r="N101" s="539">
        <f>'14-15 ans'!F153</f>
      </c>
      <c r="O101" s="497" t="str">
        <f>'14-15 ans'!G153</f>
        <v>0,00%</v>
      </c>
      <c r="P101" s="520">
        <f>'14-15 ans'!E153</f>
      </c>
      <c r="Q101" s="524">
        <f>'14-15 ans'!F188</f>
      </c>
      <c r="R101" s="497" t="str">
        <f>'14-15 ans'!G188</f>
        <v>0,00%</v>
      </c>
      <c r="S101" s="528">
        <f>'14-15 ans'!E188</f>
      </c>
      <c r="T101" s="539">
        <f>'14-15 ans'!F223</f>
      </c>
      <c r="U101" s="497" t="str">
        <f>'14-15 ans'!G223</f>
        <v>0,00%</v>
      </c>
      <c r="V101" s="528">
        <f>'14-15 ans'!E223</f>
      </c>
    </row>
    <row r="102" spans="1:22" ht="13.5" customHeight="1" hidden="1" thickBot="1">
      <c r="A102" s="337">
        <f>'14-15 ans'!A69</f>
        <v>0</v>
      </c>
      <c r="B102" s="338" t="str">
        <f>'14-15 ans'!B69</f>
        <v>Participant 45</v>
      </c>
      <c r="C102" s="506"/>
      <c r="D102" s="542"/>
      <c r="E102" s="525"/>
      <c r="F102" s="498"/>
      <c r="G102" s="523"/>
      <c r="H102" s="533"/>
      <c r="I102" s="498"/>
      <c r="J102" s="521"/>
      <c r="K102" s="525"/>
      <c r="L102" s="498"/>
      <c r="M102" s="523"/>
      <c r="N102" s="527"/>
      <c r="O102" s="498"/>
      <c r="P102" s="521"/>
      <c r="Q102" s="525"/>
      <c r="R102" s="498"/>
      <c r="S102" s="523"/>
      <c r="T102" s="527"/>
      <c r="U102" s="498"/>
      <c r="V102" s="523"/>
    </row>
    <row r="103" spans="1:22" ht="12.75" customHeight="1" hidden="1">
      <c r="A103" s="335" t="str">
        <f>'14-15 ans'!A70</f>
        <v>CLUB 16</v>
      </c>
      <c r="B103" s="336" t="str">
        <f>'14-15 ans'!B70</f>
        <v>Participant 16</v>
      </c>
      <c r="C103" s="505">
        <f>IF(D103="","",RANK(D103,$D$73:$D$132))</f>
        <v>12</v>
      </c>
      <c r="D103" s="541">
        <f>SUM(F103+I103+L103+O103+R103+U103)</f>
        <v>0</v>
      </c>
      <c r="E103" s="524">
        <f>'14-15 ans'!K20</f>
      </c>
      <c r="F103" s="497" t="str">
        <f>'14-15 ans'!J20</f>
        <v>0,00%</v>
      </c>
      <c r="G103" s="528">
        <f>'14-15 ans'!I20</f>
      </c>
      <c r="H103" s="526">
        <f>'14-15 ans'!K70</f>
      </c>
      <c r="I103" s="497" t="str">
        <f>IF(H103="","0,00%",LOOKUP(J103,Valeurs!A34:A73,Valeurs!C34:C73))</f>
        <v>0,00%</v>
      </c>
      <c r="J103" s="520">
        <f>IF(H103="","",RANK(H103,$H$73:$H$132))</f>
      </c>
      <c r="K103" s="530">
        <f>'14-15 ans'!K119</f>
      </c>
      <c r="L103" s="497" t="str">
        <f>'14-15 ans'!J119</f>
        <v>0,00%</v>
      </c>
      <c r="M103" s="522">
        <f>'14-15 ans'!I119</f>
      </c>
      <c r="N103" s="539">
        <f>'14-15 ans'!F154</f>
      </c>
      <c r="O103" s="497" t="str">
        <f>'14-15 ans'!G154</f>
        <v>0,00%</v>
      </c>
      <c r="P103" s="520">
        <f>'14-15 ans'!E154</f>
      </c>
      <c r="Q103" s="524">
        <f>'14-15 ans'!F189</f>
      </c>
      <c r="R103" s="497" t="str">
        <f>'14-15 ans'!G189</f>
        <v>0,00%</v>
      </c>
      <c r="S103" s="528">
        <f>'14-15 ans'!E189</f>
      </c>
      <c r="T103" s="539">
        <f>'14-15 ans'!F224</f>
      </c>
      <c r="U103" s="497" t="str">
        <f>'14-15 ans'!G224</f>
        <v>0,00%</v>
      </c>
      <c r="V103" s="528">
        <f>'14-15 ans'!E224</f>
      </c>
    </row>
    <row r="104" spans="1:22" ht="13.5" customHeight="1" hidden="1" thickBot="1">
      <c r="A104" s="337">
        <f>'14-15 ans'!A71</f>
        <v>0</v>
      </c>
      <c r="B104" s="338" t="str">
        <f>'14-15 ans'!B71</f>
        <v>Participant 46</v>
      </c>
      <c r="C104" s="506"/>
      <c r="D104" s="542"/>
      <c r="E104" s="525"/>
      <c r="F104" s="498"/>
      <c r="G104" s="523"/>
      <c r="H104" s="527"/>
      <c r="I104" s="498"/>
      <c r="J104" s="521"/>
      <c r="K104" s="525"/>
      <c r="L104" s="498"/>
      <c r="M104" s="523"/>
      <c r="N104" s="527"/>
      <c r="O104" s="498"/>
      <c r="P104" s="521"/>
      <c r="Q104" s="525"/>
      <c r="R104" s="498"/>
      <c r="S104" s="523"/>
      <c r="T104" s="527"/>
      <c r="U104" s="498"/>
      <c r="V104" s="523"/>
    </row>
    <row r="105" spans="1:22" ht="12.75" customHeight="1" hidden="1">
      <c r="A105" s="335" t="str">
        <f>'14-15 ans'!A72</f>
        <v>CLUB 17</v>
      </c>
      <c r="B105" s="336" t="str">
        <f>'14-15 ans'!B72</f>
        <v>Participant 17</v>
      </c>
      <c r="C105" s="505">
        <f aca="true" t="shared" si="4" ref="C105:C131">IF(D105="","",RANK(D105,$D$73:$D$132))</f>
        <v>12</v>
      </c>
      <c r="D105" s="541">
        <f>SUM(F105+I105+L105+O105+R105+U105)</f>
        <v>0</v>
      </c>
      <c r="E105" s="524">
        <f>'14-15 ans'!K21</f>
      </c>
      <c r="F105" s="497" t="str">
        <f>'14-15 ans'!J21</f>
        <v>0,00%</v>
      </c>
      <c r="G105" s="522">
        <f>'14-15 ans'!I21</f>
      </c>
      <c r="H105" s="532">
        <f>'14-15 ans'!K72</f>
      </c>
      <c r="I105" s="497" t="str">
        <f>IF(H105="","0,00%",LOOKUP(J105,Valeurs!A36:A75,Valeurs!C36:C75))</f>
        <v>0,00%</v>
      </c>
      <c r="J105" s="520">
        <f>IF(H105="","",RANK(H105,$H$73:$H$132))</f>
      </c>
      <c r="K105" s="530">
        <f>'14-15 ans'!K120</f>
      </c>
      <c r="L105" s="497" t="str">
        <f>'14-15 ans'!J120</f>
        <v>0,00%</v>
      </c>
      <c r="M105" s="522">
        <f>'14-15 ans'!I120</f>
      </c>
      <c r="N105" s="539">
        <f>'14-15 ans'!F155</f>
      </c>
      <c r="O105" s="497" t="str">
        <f>'14-15 ans'!G155</f>
        <v>0,00%</v>
      </c>
      <c r="P105" s="520">
        <f>'14-15 ans'!E155</f>
      </c>
      <c r="Q105" s="524">
        <f>'14-15 ans'!F190</f>
      </c>
      <c r="R105" s="497" t="str">
        <f>'14-15 ans'!G190</f>
        <v>0,00%</v>
      </c>
      <c r="S105" s="528">
        <f>'14-15 ans'!E190</f>
      </c>
      <c r="T105" s="539">
        <f>'14-15 ans'!F225</f>
      </c>
      <c r="U105" s="497" t="str">
        <f>'14-15 ans'!G225</f>
        <v>0,00%</v>
      </c>
      <c r="V105" s="528">
        <f>'14-15 ans'!E225</f>
      </c>
    </row>
    <row r="106" spans="1:22" ht="13.5" customHeight="1" hidden="1" thickBot="1">
      <c r="A106" s="337">
        <f>'14-15 ans'!A73</f>
        <v>0</v>
      </c>
      <c r="B106" s="338" t="str">
        <f>'14-15 ans'!B73</f>
        <v>Participant 47</v>
      </c>
      <c r="C106" s="506"/>
      <c r="D106" s="542"/>
      <c r="E106" s="536"/>
      <c r="F106" s="529"/>
      <c r="G106" s="531"/>
      <c r="H106" s="537"/>
      <c r="I106" s="498"/>
      <c r="J106" s="538"/>
      <c r="K106" s="536"/>
      <c r="L106" s="529"/>
      <c r="M106" s="531"/>
      <c r="N106" s="540"/>
      <c r="O106" s="529"/>
      <c r="P106" s="538"/>
      <c r="Q106" s="536"/>
      <c r="R106" s="529"/>
      <c r="S106" s="531"/>
      <c r="T106" s="540"/>
      <c r="U106" s="529"/>
      <c r="V106" s="531"/>
    </row>
    <row r="107" spans="1:22" ht="12.75" customHeight="1" hidden="1" thickBot="1">
      <c r="A107" s="335" t="str">
        <f>'14-15 ans'!A74</f>
        <v>CLUB 18</v>
      </c>
      <c r="B107" s="336" t="str">
        <f>'14-15 ans'!B74</f>
        <v>Participant 18</v>
      </c>
      <c r="C107" s="505">
        <f t="shared" si="4"/>
        <v>12</v>
      </c>
      <c r="D107" s="503">
        <f>SUM(F107+I107+L107+O107+R107+U107)</f>
        <v>0</v>
      </c>
      <c r="E107" s="502">
        <f>'14-15 ans'!K22</f>
      </c>
      <c r="F107" s="493" t="str">
        <f>'14-15 ans'!J22</f>
        <v>0,00%</v>
      </c>
      <c r="G107" s="501">
        <f>'14-15 ans'!I22</f>
      </c>
      <c r="H107" s="499">
        <f>'14-15 ans'!K74</f>
      </c>
      <c r="I107" s="497" t="str">
        <f>IF(H107="","0,00%",LOOKUP(J107,Valeurs!A38:A77,Valeurs!C38:C77))</f>
        <v>0,00%</v>
      </c>
      <c r="J107" s="496">
        <f>IF(H107="","",RANK(H107,$H$73:$H$132))</f>
      </c>
      <c r="K107" s="502">
        <f>'14-15 ans'!K121</f>
      </c>
      <c r="L107" s="493" t="str">
        <f>'14-15 ans'!J121</f>
        <v>0,00%</v>
      </c>
      <c r="M107" s="501">
        <f>'14-15 ans'!I121</f>
      </c>
      <c r="N107" s="492">
        <f>'14-15 ans'!F156</f>
      </c>
      <c r="O107" s="493" t="str">
        <f>'14-15 ans'!G156</f>
        <v>0,00%</v>
      </c>
      <c r="P107" s="496">
        <f>'14-15 ans'!E156</f>
      </c>
      <c r="Q107" s="494">
        <f>'14-15 ans'!F191</f>
      </c>
      <c r="R107" s="493" t="str">
        <f>'14-15 ans'!G191</f>
        <v>0,00%</v>
      </c>
      <c r="S107" s="495">
        <f>'14-15 ans'!E191</f>
      </c>
      <c r="T107" s="492">
        <f>'14-15 ans'!F226</f>
      </c>
      <c r="U107" s="493" t="str">
        <f>'14-15 ans'!G226</f>
        <v>0,00%</v>
      </c>
      <c r="V107" s="495">
        <f>'14-15 ans'!E226</f>
      </c>
    </row>
    <row r="108" spans="1:22" ht="13.5" customHeight="1" hidden="1" thickBot="1">
      <c r="A108" s="337">
        <f>'14-15 ans'!A75</f>
        <v>0</v>
      </c>
      <c r="B108" s="338" t="str">
        <f>'14-15 ans'!B75</f>
        <v>Participant 48</v>
      </c>
      <c r="C108" s="506"/>
      <c r="D108" s="504"/>
      <c r="E108" s="494"/>
      <c r="F108" s="493"/>
      <c r="G108" s="495"/>
      <c r="H108" s="499"/>
      <c r="I108" s="498"/>
      <c r="J108" s="496"/>
      <c r="K108" s="494"/>
      <c r="L108" s="493"/>
      <c r="M108" s="495"/>
      <c r="N108" s="492"/>
      <c r="O108" s="493"/>
      <c r="P108" s="496"/>
      <c r="Q108" s="494"/>
      <c r="R108" s="493"/>
      <c r="S108" s="495"/>
      <c r="T108" s="492"/>
      <c r="U108" s="493"/>
      <c r="V108" s="495"/>
    </row>
    <row r="109" spans="1:22" ht="12.75" customHeight="1" hidden="1" thickBot="1">
      <c r="A109" s="335" t="str">
        <f>'14-15 ans'!A76</f>
        <v>CLUB 19</v>
      </c>
      <c r="B109" s="336" t="str">
        <f>'14-15 ans'!B76</f>
        <v>Participant 19</v>
      </c>
      <c r="C109" s="505">
        <f t="shared" si="4"/>
        <v>12</v>
      </c>
      <c r="D109" s="503">
        <f>SUM(F109+I109+L109+O109+R109+U109)</f>
        <v>0</v>
      </c>
      <c r="E109" s="502">
        <f>'14-15 ans'!K23</f>
      </c>
      <c r="F109" s="493" t="str">
        <f>'14-15 ans'!J23</f>
        <v>0,00%</v>
      </c>
      <c r="G109" s="501">
        <f>'14-15 ans'!I23</f>
      </c>
      <c r="H109" s="499">
        <f>'14-15 ans'!K76</f>
      </c>
      <c r="I109" s="497" t="str">
        <f>IF(H109="","0,00%",LOOKUP(J109,Valeurs!A40:A79,Valeurs!C40:C79))</f>
        <v>0,00%</v>
      </c>
      <c r="J109" s="496">
        <f>IF(H109="","",RANK(H109,$H$73:$H$132))</f>
      </c>
      <c r="K109" s="502">
        <f>'14-15 ans'!K122</f>
      </c>
      <c r="L109" s="493" t="str">
        <f>'14-15 ans'!J122</f>
        <v>0,00%</v>
      </c>
      <c r="M109" s="501">
        <f>'14-15 ans'!I122</f>
      </c>
      <c r="N109" s="492">
        <f>'14-15 ans'!F157</f>
      </c>
      <c r="O109" s="493" t="str">
        <f>'14-15 ans'!G157</f>
        <v>0,00%</v>
      </c>
      <c r="P109" s="496">
        <f>'14-15 ans'!E157</f>
      </c>
      <c r="Q109" s="494">
        <f>'14-15 ans'!F192</f>
      </c>
      <c r="R109" s="493" t="str">
        <f>'14-15 ans'!G192</f>
        <v>0,00%</v>
      </c>
      <c r="S109" s="495">
        <f>'14-15 ans'!E192</f>
      </c>
      <c r="T109" s="492">
        <f>'14-15 ans'!F227</f>
      </c>
      <c r="U109" s="493" t="str">
        <f>'14-15 ans'!G227</f>
        <v>0,00%</v>
      </c>
      <c r="V109" s="495">
        <f>'14-15 ans'!E227</f>
      </c>
    </row>
    <row r="110" spans="1:22" ht="13.5" customHeight="1" hidden="1" thickBot="1">
      <c r="A110" s="337">
        <f>'14-15 ans'!A77</f>
        <v>0</v>
      </c>
      <c r="B110" s="338" t="str">
        <f>'14-15 ans'!B77</f>
        <v>Participant 49</v>
      </c>
      <c r="C110" s="506"/>
      <c r="D110" s="504"/>
      <c r="E110" s="494"/>
      <c r="F110" s="493"/>
      <c r="G110" s="495"/>
      <c r="H110" s="499"/>
      <c r="I110" s="498"/>
      <c r="J110" s="496"/>
      <c r="K110" s="494"/>
      <c r="L110" s="493"/>
      <c r="M110" s="495"/>
      <c r="N110" s="492"/>
      <c r="O110" s="493"/>
      <c r="P110" s="496"/>
      <c r="Q110" s="494"/>
      <c r="R110" s="493"/>
      <c r="S110" s="495"/>
      <c r="T110" s="492"/>
      <c r="U110" s="493"/>
      <c r="V110" s="495"/>
    </row>
    <row r="111" spans="1:22" ht="12.75" customHeight="1" hidden="1" thickBot="1">
      <c r="A111" s="335" t="str">
        <f>'14-15 ans'!A78</f>
        <v>CLUB 20</v>
      </c>
      <c r="B111" s="336" t="str">
        <f>'14-15 ans'!B78</f>
        <v>Participant 20</v>
      </c>
      <c r="C111" s="505">
        <f t="shared" si="4"/>
        <v>12</v>
      </c>
      <c r="D111" s="503">
        <f>SUM(F111+I111+L111+O111+R111+U111)</f>
        <v>0</v>
      </c>
      <c r="E111" s="502">
        <f>'14-15 ans'!K24</f>
      </c>
      <c r="F111" s="493" t="str">
        <f>'14-15 ans'!J24</f>
        <v>0,00%</v>
      </c>
      <c r="G111" s="501">
        <f>'14-15 ans'!I24</f>
      </c>
      <c r="H111" s="500">
        <f>'14-15 ans'!K78</f>
      </c>
      <c r="I111" s="497" t="str">
        <f>IF(H111="","0,00%",LOOKUP(J111,Valeurs!A42:A81,Valeurs!C42:C81))</f>
        <v>0,00%</v>
      </c>
      <c r="J111" s="496">
        <f>IF(H111="","",RANK(H111,$H$73:$H$132))</f>
      </c>
      <c r="K111" s="502">
        <f>'14-15 ans'!K123</f>
      </c>
      <c r="L111" s="493" t="str">
        <f>'14-15 ans'!J123</f>
        <v>0,00%</v>
      </c>
      <c r="M111" s="501">
        <f>'14-15 ans'!I123</f>
      </c>
      <c r="N111" s="492">
        <f>'14-15 ans'!F158</f>
      </c>
      <c r="O111" s="493" t="str">
        <f>'14-15 ans'!G158</f>
        <v>0,00%</v>
      </c>
      <c r="P111" s="496">
        <f>'14-15 ans'!E158</f>
      </c>
      <c r="Q111" s="494">
        <f>'14-15 ans'!F193</f>
      </c>
      <c r="R111" s="493" t="str">
        <f>'14-15 ans'!G193</f>
        <v>0,00%</v>
      </c>
      <c r="S111" s="495">
        <f>'14-15 ans'!E193</f>
      </c>
      <c r="T111" s="492">
        <f>'14-15 ans'!F228</f>
      </c>
      <c r="U111" s="493" t="str">
        <f>'14-15 ans'!G228</f>
        <v>0,00%</v>
      </c>
      <c r="V111" s="495">
        <f>'14-15 ans'!E228</f>
      </c>
    </row>
    <row r="112" spans="1:22" ht="13.5" customHeight="1" hidden="1" thickBot="1">
      <c r="A112" s="337">
        <f>'14-15 ans'!A79</f>
        <v>0</v>
      </c>
      <c r="B112" s="338" t="str">
        <f>'14-15 ans'!B79</f>
        <v>Participant 50</v>
      </c>
      <c r="C112" s="506"/>
      <c r="D112" s="504"/>
      <c r="E112" s="494"/>
      <c r="F112" s="493"/>
      <c r="G112" s="495"/>
      <c r="H112" s="492"/>
      <c r="I112" s="498"/>
      <c r="J112" s="496"/>
      <c r="K112" s="494"/>
      <c r="L112" s="493"/>
      <c r="M112" s="495"/>
      <c r="N112" s="492"/>
      <c r="O112" s="493"/>
      <c r="P112" s="496"/>
      <c r="Q112" s="494"/>
      <c r="R112" s="493"/>
      <c r="S112" s="495"/>
      <c r="T112" s="492"/>
      <c r="U112" s="493"/>
      <c r="V112" s="495"/>
    </row>
    <row r="113" spans="1:22" ht="12.75" customHeight="1" hidden="1" thickBot="1">
      <c r="A113" s="335" t="str">
        <f>'14-15 ans'!A80</f>
        <v>CLUB 21</v>
      </c>
      <c r="B113" s="336" t="str">
        <f>'14-15 ans'!B80</f>
        <v>Participant 21</v>
      </c>
      <c r="C113" s="505">
        <f t="shared" si="4"/>
        <v>12</v>
      </c>
      <c r="D113" s="503">
        <f>SUM(F113+I113+L113+O113+R113+U113)</f>
        <v>0</v>
      </c>
      <c r="E113" s="502">
        <f>'14-15 ans'!K25</f>
      </c>
      <c r="F113" s="493" t="str">
        <f>'14-15 ans'!J25</f>
        <v>0,00%</v>
      </c>
      <c r="G113" s="501">
        <f>'14-15 ans'!I25</f>
      </c>
      <c r="H113" s="500">
        <f>'14-15 ans'!K80</f>
      </c>
      <c r="I113" s="497" t="str">
        <f>IF(H113="","0,00%",LOOKUP(J113,Valeurs!A44:A83,Valeurs!C44:C83))</f>
        <v>0,00%</v>
      </c>
      <c r="J113" s="496">
        <f>IF(H113="","",RANK(H113,$H$73:$H$132))</f>
      </c>
      <c r="K113" s="502">
        <f>'14-15 ans'!K124</f>
      </c>
      <c r="L113" s="493" t="str">
        <f>'14-15 ans'!J124</f>
        <v>0,00%</v>
      </c>
      <c r="M113" s="501">
        <f>'14-15 ans'!I124</f>
      </c>
      <c r="N113" s="492">
        <f>'14-15 ans'!F159</f>
      </c>
      <c r="O113" s="493" t="str">
        <f>'14-15 ans'!G159</f>
        <v>0,00%</v>
      </c>
      <c r="P113" s="496">
        <f>'14-15 ans'!E159</f>
      </c>
      <c r="Q113" s="494">
        <f>'14-15 ans'!F194</f>
      </c>
      <c r="R113" s="493" t="str">
        <f>'14-15 ans'!G194</f>
        <v>0,00%</v>
      </c>
      <c r="S113" s="495">
        <f>'14-15 ans'!E194</f>
      </c>
      <c r="T113" s="492">
        <f>'14-15 ans'!F229</f>
      </c>
      <c r="U113" s="493" t="str">
        <f>'14-15 ans'!G229</f>
        <v>0,00%</v>
      </c>
      <c r="V113" s="495">
        <f>'14-15 ans'!E229</f>
      </c>
    </row>
    <row r="114" spans="1:22" ht="13.5" customHeight="1" hidden="1" thickBot="1">
      <c r="A114" s="337">
        <f>'14-15 ans'!A81</f>
        <v>0</v>
      </c>
      <c r="B114" s="338" t="str">
        <f>'14-15 ans'!B81</f>
        <v>Participant 51</v>
      </c>
      <c r="C114" s="506"/>
      <c r="D114" s="504"/>
      <c r="E114" s="494"/>
      <c r="F114" s="493"/>
      <c r="G114" s="495"/>
      <c r="H114" s="492"/>
      <c r="I114" s="498"/>
      <c r="J114" s="496"/>
      <c r="K114" s="494"/>
      <c r="L114" s="493"/>
      <c r="M114" s="495"/>
      <c r="N114" s="492"/>
      <c r="O114" s="493"/>
      <c r="P114" s="496"/>
      <c r="Q114" s="494"/>
      <c r="R114" s="493"/>
      <c r="S114" s="495"/>
      <c r="T114" s="492"/>
      <c r="U114" s="493"/>
      <c r="V114" s="495"/>
    </row>
    <row r="115" spans="1:22" ht="12.75" customHeight="1" hidden="1" thickBot="1">
      <c r="A115" s="335" t="str">
        <f>'14-15 ans'!A82</f>
        <v>CLUB 22</v>
      </c>
      <c r="B115" s="336" t="str">
        <f>'14-15 ans'!B82</f>
        <v>Participant 22</v>
      </c>
      <c r="C115" s="505">
        <f t="shared" si="4"/>
        <v>12</v>
      </c>
      <c r="D115" s="503">
        <f>SUM(F115+I115+L115+O115+R115+U115)</f>
        <v>0</v>
      </c>
      <c r="E115" s="502">
        <f>'14-15 ans'!K26</f>
      </c>
      <c r="F115" s="493" t="str">
        <f>'14-15 ans'!J26</f>
        <v>0,00%</v>
      </c>
      <c r="G115" s="501">
        <f>'14-15 ans'!I26</f>
      </c>
      <c r="H115" s="500">
        <f>'14-15 ans'!K82</f>
      </c>
      <c r="I115" s="497" t="str">
        <f>IF(H115="","0,00%",LOOKUP(J115,Valeurs!A46:A85,Valeurs!C46:C85))</f>
        <v>0,00%</v>
      </c>
      <c r="J115" s="496">
        <f>IF(H115="","",RANK(H115,$H$73:$H$132))</f>
      </c>
      <c r="K115" s="502">
        <f>'14-15 ans'!K125</f>
      </c>
      <c r="L115" s="493" t="str">
        <f>'14-15 ans'!J125</f>
        <v>0,00%</v>
      </c>
      <c r="M115" s="501">
        <f>'14-15 ans'!I125</f>
      </c>
      <c r="N115" s="492">
        <f>'14-15 ans'!F160</f>
      </c>
      <c r="O115" s="493" t="str">
        <f>'14-15 ans'!G160</f>
        <v>0,00%</v>
      </c>
      <c r="P115" s="496">
        <f>'14-15 ans'!E160</f>
      </c>
      <c r="Q115" s="494">
        <f>'14-15 ans'!F195</f>
      </c>
      <c r="R115" s="493" t="str">
        <f>'14-15 ans'!G195</f>
        <v>0,00%</v>
      </c>
      <c r="S115" s="495">
        <f>'14-15 ans'!E195</f>
      </c>
      <c r="T115" s="492">
        <f>'14-15 ans'!F230</f>
      </c>
      <c r="U115" s="493" t="str">
        <f>'14-15 ans'!G230</f>
        <v>0,00%</v>
      </c>
      <c r="V115" s="495">
        <f>'14-15 ans'!E230</f>
      </c>
    </row>
    <row r="116" spans="1:22" ht="13.5" customHeight="1" hidden="1" thickBot="1">
      <c r="A116" s="337">
        <f>'14-15 ans'!A83</f>
        <v>0</v>
      </c>
      <c r="B116" s="338" t="str">
        <f>'14-15 ans'!B83</f>
        <v>Participant 52</v>
      </c>
      <c r="C116" s="506"/>
      <c r="D116" s="504"/>
      <c r="E116" s="494"/>
      <c r="F116" s="493"/>
      <c r="G116" s="495"/>
      <c r="H116" s="492"/>
      <c r="I116" s="498"/>
      <c r="J116" s="496"/>
      <c r="K116" s="494"/>
      <c r="L116" s="493"/>
      <c r="M116" s="495"/>
      <c r="N116" s="492"/>
      <c r="O116" s="493"/>
      <c r="P116" s="496"/>
      <c r="Q116" s="494"/>
      <c r="R116" s="493"/>
      <c r="S116" s="495"/>
      <c r="T116" s="492"/>
      <c r="U116" s="493"/>
      <c r="V116" s="495"/>
    </row>
    <row r="117" spans="1:22" ht="12.75" customHeight="1" hidden="1" thickBot="1">
      <c r="A117" s="335" t="str">
        <f>'14-15 ans'!A84</f>
        <v>CLUB 23</v>
      </c>
      <c r="B117" s="336" t="str">
        <f>'14-15 ans'!B84</f>
        <v>Participant 23</v>
      </c>
      <c r="C117" s="505">
        <f t="shared" si="4"/>
        <v>12</v>
      </c>
      <c r="D117" s="503">
        <f>SUM(F117+I117+L117+O117+R117+U117)</f>
        <v>0</v>
      </c>
      <c r="E117" s="502">
        <f>'14-15 ans'!K26</f>
      </c>
      <c r="F117" s="493" t="str">
        <f>'14-15 ans'!J26</f>
        <v>0,00%</v>
      </c>
      <c r="G117" s="501">
        <f>'14-15 ans'!I26</f>
      </c>
      <c r="H117" s="500">
        <f>'14-15 ans'!K84</f>
      </c>
      <c r="I117" s="497" t="str">
        <f>IF(H117="","0,00%",LOOKUP(J117,Valeurs!A48:A87,Valeurs!C48:C87))</f>
        <v>0,00%</v>
      </c>
      <c r="J117" s="496">
        <f>IF(H117="","",RANK(H117,$H$73:$H$132))</f>
      </c>
      <c r="K117" s="502">
        <f>'14-15 ans'!K126</f>
      </c>
      <c r="L117" s="493" t="str">
        <f>'14-15 ans'!J126</f>
        <v>0,00%</v>
      </c>
      <c r="M117" s="501">
        <f>'14-15 ans'!I126</f>
      </c>
      <c r="N117" s="492">
        <f>'14-15 ans'!F161</f>
      </c>
      <c r="O117" s="493" t="str">
        <f>'14-15 ans'!G161</f>
        <v>0,00%</v>
      </c>
      <c r="P117" s="496">
        <f>'14-15 ans'!E161</f>
      </c>
      <c r="Q117" s="494">
        <f>'14-15 ans'!F196</f>
      </c>
      <c r="R117" s="493" t="str">
        <f>'14-15 ans'!G196</f>
        <v>0,00%</v>
      </c>
      <c r="S117" s="495">
        <f>'14-15 ans'!E196</f>
      </c>
      <c r="T117" s="492">
        <f>'14-15 ans'!F231</f>
      </c>
      <c r="U117" s="493" t="str">
        <f>'14-15 ans'!G231</f>
        <v>0,00%</v>
      </c>
      <c r="V117" s="495">
        <f>'14-15 ans'!E231</f>
      </c>
    </row>
    <row r="118" spans="1:22" ht="13.5" customHeight="1" hidden="1" thickBot="1">
      <c r="A118" s="337">
        <f>'14-15 ans'!A85</f>
        <v>0</v>
      </c>
      <c r="B118" s="338" t="str">
        <f>'14-15 ans'!B85</f>
        <v>Participant 53</v>
      </c>
      <c r="C118" s="506"/>
      <c r="D118" s="504"/>
      <c r="E118" s="494"/>
      <c r="F118" s="493"/>
      <c r="G118" s="495"/>
      <c r="H118" s="492"/>
      <c r="I118" s="498"/>
      <c r="J118" s="496"/>
      <c r="K118" s="494"/>
      <c r="L118" s="493"/>
      <c r="M118" s="495"/>
      <c r="N118" s="492"/>
      <c r="O118" s="493"/>
      <c r="P118" s="496"/>
      <c r="Q118" s="494"/>
      <c r="R118" s="493"/>
      <c r="S118" s="495"/>
      <c r="T118" s="492"/>
      <c r="U118" s="493"/>
      <c r="V118" s="495"/>
    </row>
    <row r="119" spans="1:22" ht="12.75" customHeight="1" hidden="1" thickBot="1">
      <c r="A119" s="335" t="str">
        <f>'14-15 ans'!A86</f>
        <v>CLUB 24</v>
      </c>
      <c r="B119" s="336" t="str">
        <f>'14-15 ans'!B86</f>
        <v>Participant 24</v>
      </c>
      <c r="C119" s="505">
        <f t="shared" si="4"/>
        <v>12</v>
      </c>
      <c r="D119" s="503">
        <f>SUM(F119+I119+L119+O119+R119+U119)</f>
        <v>0</v>
      </c>
      <c r="E119" s="502">
        <f>'14-15 ans'!K28</f>
      </c>
      <c r="F119" s="493" t="str">
        <f>'14-15 ans'!J28</f>
        <v>0,00%</v>
      </c>
      <c r="G119" s="501">
        <f>'14-15 ans'!I28</f>
      </c>
      <c r="H119" s="500">
        <f>'14-15 ans'!K86</f>
      </c>
      <c r="I119" s="497" t="str">
        <f>IF(H119="","0,00%",LOOKUP(J119,Valeurs!A50:A89,Valeurs!C50:C89))</f>
        <v>0,00%</v>
      </c>
      <c r="J119" s="496">
        <f>IF(H119="","",RANK(H119,$H$73:$H$132))</f>
      </c>
      <c r="K119" s="502">
        <f>'14-15 ans'!K127</f>
      </c>
      <c r="L119" s="493" t="str">
        <f>'14-15 ans'!J127</f>
        <v>0,00%</v>
      </c>
      <c r="M119" s="501">
        <f>'14-15 ans'!I127</f>
      </c>
      <c r="N119" s="492">
        <f>'14-15 ans'!F162</f>
      </c>
      <c r="O119" s="493" t="str">
        <f>'14-15 ans'!G162</f>
        <v>0,00%</v>
      </c>
      <c r="P119" s="496">
        <f>'14-15 ans'!E162</f>
      </c>
      <c r="Q119" s="494">
        <f>'14-15 ans'!F197</f>
      </c>
      <c r="R119" s="493" t="str">
        <f>'14-15 ans'!G197</f>
        <v>0,00%</v>
      </c>
      <c r="S119" s="495">
        <f>'14-15 ans'!E197</f>
      </c>
      <c r="T119" s="492">
        <f>'14-15 ans'!F232</f>
      </c>
      <c r="U119" s="493" t="str">
        <f>'14-15 ans'!G232</f>
        <v>0,00%</v>
      </c>
      <c r="V119" s="495">
        <f>'14-15 ans'!E232</f>
      </c>
    </row>
    <row r="120" spans="1:22" ht="13.5" customHeight="1" hidden="1" thickBot="1">
      <c r="A120" s="337">
        <f>'14-15 ans'!A87</f>
        <v>0</v>
      </c>
      <c r="B120" s="338" t="str">
        <f>'14-15 ans'!B87</f>
        <v>Participant 54</v>
      </c>
      <c r="C120" s="506"/>
      <c r="D120" s="504"/>
      <c r="E120" s="494"/>
      <c r="F120" s="493"/>
      <c r="G120" s="495"/>
      <c r="H120" s="492"/>
      <c r="I120" s="498"/>
      <c r="J120" s="496"/>
      <c r="K120" s="494"/>
      <c r="L120" s="493"/>
      <c r="M120" s="495"/>
      <c r="N120" s="492"/>
      <c r="O120" s="493"/>
      <c r="P120" s="496"/>
      <c r="Q120" s="494"/>
      <c r="R120" s="493"/>
      <c r="S120" s="495"/>
      <c r="T120" s="492"/>
      <c r="U120" s="493"/>
      <c r="V120" s="495"/>
    </row>
    <row r="121" spans="1:22" ht="12.75" customHeight="1" hidden="1" thickBot="1">
      <c r="A121" s="335" t="str">
        <f>'14-15 ans'!A88</f>
        <v>CLUB 25</v>
      </c>
      <c r="B121" s="336" t="str">
        <f>'14-15 ans'!B88</f>
        <v>Participant 25</v>
      </c>
      <c r="C121" s="505">
        <f t="shared" si="4"/>
        <v>12</v>
      </c>
      <c r="D121" s="503">
        <f>SUM(F121+I121+L121+O121+R121+U121)</f>
        <v>0</v>
      </c>
      <c r="E121" s="502">
        <f>'14-15 ans'!K29</f>
      </c>
      <c r="F121" s="493" t="str">
        <f>'14-15 ans'!J29</f>
        <v>0,00%</v>
      </c>
      <c r="G121" s="501">
        <f>'14-15 ans'!I29</f>
      </c>
      <c r="H121" s="500">
        <f>'14-15 ans'!K88</f>
      </c>
      <c r="I121" s="497" t="str">
        <f>IF(H121="","0,00%",LOOKUP(J121,Valeurs!A52:A91,Valeurs!C52:C91))</f>
        <v>0,00%</v>
      </c>
      <c r="J121" s="496">
        <f>IF(H121="","",RANK(H121,$H$73:$H$132))</f>
      </c>
      <c r="K121" s="502">
        <f>'14-15 ans'!K127</f>
      </c>
      <c r="L121" s="493" t="str">
        <f>'14-15 ans'!J127</f>
        <v>0,00%</v>
      </c>
      <c r="M121" s="501">
        <f>'14-15 ans'!I127</f>
      </c>
      <c r="N121" s="492">
        <f>'14-15 ans'!F163</f>
      </c>
      <c r="O121" s="493" t="str">
        <f>'14-15 ans'!G163</f>
        <v>0,00%</v>
      </c>
      <c r="P121" s="496">
        <f>'14-15 ans'!E163</f>
      </c>
      <c r="Q121" s="494">
        <f>'14-15 ans'!F198</f>
      </c>
      <c r="R121" s="493" t="str">
        <f>'14-15 ans'!G198</f>
        <v>0,00%</v>
      </c>
      <c r="S121" s="495">
        <f>'14-15 ans'!E198</f>
      </c>
      <c r="T121" s="492">
        <f>'14-15 ans'!F233</f>
      </c>
      <c r="U121" s="493" t="str">
        <f>'14-15 ans'!G233</f>
        <v>0,00%</v>
      </c>
      <c r="V121" s="495">
        <f>'14-15 ans'!E233</f>
      </c>
    </row>
    <row r="122" spans="1:22" ht="13.5" customHeight="1" hidden="1" thickBot="1">
      <c r="A122" s="337">
        <f>'14-15 ans'!A89</f>
        <v>0</v>
      </c>
      <c r="B122" s="338" t="str">
        <f>'14-15 ans'!B89</f>
        <v>Participant 55</v>
      </c>
      <c r="C122" s="506"/>
      <c r="D122" s="504"/>
      <c r="E122" s="494"/>
      <c r="F122" s="493"/>
      <c r="G122" s="495"/>
      <c r="H122" s="492"/>
      <c r="I122" s="498"/>
      <c r="J122" s="496"/>
      <c r="K122" s="494"/>
      <c r="L122" s="493"/>
      <c r="M122" s="495"/>
      <c r="N122" s="492"/>
      <c r="O122" s="493"/>
      <c r="P122" s="496"/>
      <c r="Q122" s="494"/>
      <c r="R122" s="493"/>
      <c r="S122" s="495"/>
      <c r="T122" s="492"/>
      <c r="U122" s="493"/>
      <c r="V122" s="495"/>
    </row>
    <row r="123" spans="1:22" ht="12.75" customHeight="1" hidden="1" thickBot="1">
      <c r="A123" s="335" t="str">
        <f>'14-15 ans'!A90</f>
        <v>CLUB 26</v>
      </c>
      <c r="B123" s="336" t="str">
        <f>'14-15 ans'!B90</f>
        <v>Participant 26</v>
      </c>
      <c r="C123" s="505">
        <f t="shared" si="4"/>
        <v>12</v>
      </c>
      <c r="D123" s="503">
        <f>SUM(F123+I123+L123+O123+R123+U123)</f>
        <v>0</v>
      </c>
      <c r="E123" s="502">
        <f>'14-15 ans'!K30</f>
      </c>
      <c r="F123" s="493" t="str">
        <f>'14-15 ans'!J30</f>
        <v>0,00%</v>
      </c>
      <c r="G123" s="501">
        <f>'14-15 ans'!I30</f>
      </c>
      <c r="H123" s="500">
        <f>'14-15 ans'!K90</f>
      </c>
      <c r="I123" s="497" t="str">
        <f>IF(H123="","0,00%",LOOKUP(J123,Valeurs!A54:A93,Valeurs!C54:C93))</f>
        <v>0,00%</v>
      </c>
      <c r="J123" s="496">
        <f>IF(H123="","",RANK(H123,$H$73:$H$132))</f>
      </c>
      <c r="K123" s="502">
        <f>'14-15 ans'!K128</f>
      </c>
      <c r="L123" s="493" t="str">
        <f>'14-15 ans'!J128</f>
        <v>0,00%</v>
      </c>
      <c r="M123" s="501">
        <f>'14-15 ans'!I128</f>
      </c>
      <c r="N123" s="492">
        <f>'14-15 ans'!F164</f>
      </c>
      <c r="O123" s="493" t="str">
        <f>'14-15 ans'!G164</f>
        <v>0,00%</v>
      </c>
      <c r="P123" s="496">
        <f>'14-15 ans'!E164</f>
      </c>
      <c r="Q123" s="494">
        <f>'14-15 ans'!F199</f>
      </c>
      <c r="R123" s="493" t="str">
        <f>'14-15 ans'!G199</f>
        <v>0,00%</v>
      </c>
      <c r="S123" s="495">
        <f>'14-15 ans'!E199</f>
      </c>
      <c r="T123" s="492">
        <f>'14-15 ans'!F234</f>
      </c>
      <c r="U123" s="493" t="str">
        <f>'14-15 ans'!G234</f>
        <v>0,00%</v>
      </c>
      <c r="V123" s="495">
        <f>'14-15 ans'!E234</f>
      </c>
    </row>
    <row r="124" spans="1:22" ht="13.5" customHeight="1" hidden="1" thickBot="1">
      <c r="A124" s="337">
        <f>'14-15 ans'!A91</f>
        <v>0</v>
      </c>
      <c r="B124" s="338" t="str">
        <f>'14-15 ans'!B91</f>
        <v>Participant 56</v>
      </c>
      <c r="C124" s="506"/>
      <c r="D124" s="504"/>
      <c r="E124" s="494"/>
      <c r="F124" s="493"/>
      <c r="G124" s="495"/>
      <c r="H124" s="492"/>
      <c r="I124" s="498"/>
      <c r="J124" s="496"/>
      <c r="K124" s="494"/>
      <c r="L124" s="493"/>
      <c r="M124" s="495"/>
      <c r="N124" s="492"/>
      <c r="O124" s="493"/>
      <c r="P124" s="496"/>
      <c r="Q124" s="494"/>
      <c r="R124" s="493"/>
      <c r="S124" s="495"/>
      <c r="T124" s="492"/>
      <c r="U124" s="493"/>
      <c r="V124" s="495"/>
    </row>
    <row r="125" spans="1:22" ht="12.75" customHeight="1" hidden="1" thickBot="1">
      <c r="A125" s="335" t="str">
        <f>'14-15 ans'!A92</f>
        <v>CLUB 27</v>
      </c>
      <c r="B125" s="336" t="str">
        <f>'14-15 ans'!B92</f>
        <v>Participant 27</v>
      </c>
      <c r="C125" s="505">
        <f t="shared" si="4"/>
        <v>12</v>
      </c>
      <c r="D125" s="503">
        <f>SUM(F125+I125+L125+O125+R125+U125)</f>
        <v>0</v>
      </c>
      <c r="E125" s="502">
        <f>'14-15 ans'!K31</f>
      </c>
      <c r="F125" s="493" t="str">
        <f>'14-15 ans'!J31</f>
        <v>0,00%</v>
      </c>
      <c r="G125" s="501">
        <f>'14-15 ans'!I31</f>
      </c>
      <c r="H125" s="500">
        <f>'14-15 ans'!K92</f>
      </c>
      <c r="I125" s="497" t="str">
        <f>IF(H125="","0,00%",LOOKUP(J125,Valeurs!A56:A95,Valeurs!C56:C95))</f>
        <v>0,00%</v>
      </c>
      <c r="J125" s="496">
        <f>IF(H125="","",RANK(H125,$H$73:$H$132))</f>
      </c>
      <c r="K125" s="502">
        <f>'14-15 ans'!K129</f>
      </c>
      <c r="L125" s="493" t="str">
        <f>'14-15 ans'!J129</f>
        <v>0,00%</v>
      </c>
      <c r="M125" s="501">
        <f>'14-15 ans'!I129</f>
      </c>
      <c r="N125" s="492">
        <f>'14-15 ans'!F165</f>
      </c>
      <c r="O125" s="493" t="str">
        <f>'14-15 ans'!G165</f>
        <v>0,00%</v>
      </c>
      <c r="P125" s="496">
        <f>'14-15 ans'!E165</f>
      </c>
      <c r="Q125" s="494">
        <f>'14-15 ans'!F200</f>
      </c>
      <c r="R125" s="493" t="str">
        <f>'14-15 ans'!G200</f>
        <v>0,00%</v>
      </c>
      <c r="S125" s="495">
        <f>'14-15 ans'!E200</f>
      </c>
      <c r="T125" s="492">
        <f>'14-15 ans'!F235</f>
      </c>
      <c r="U125" s="493" t="str">
        <f>'14-15 ans'!G235</f>
        <v>0,00%</v>
      </c>
      <c r="V125" s="495">
        <f>'14-15 ans'!E235</f>
      </c>
    </row>
    <row r="126" spans="1:22" ht="13.5" customHeight="1" hidden="1" thickBot="1">
      <c r="A126" s="337">
        <f>'14-15 ans'!A93</f>
        <v>0</v>
      </c>
      <c r="B126" s="338" t="str">
        <f>'14-15 ans'!B93</f>
        <v>Participant 57</v>
      </c>
      <c r="C126" s="506"/>
      <c r="D126" s="504"/>
      <c r="E126" s="494"/>
      <c r="F126" s="493"/>
      <c r="G126" s="495"/>
      <c r="H126" s="492"/>
      <c r="I126" s="498"/>
      <c r="J126" s="496"/>
      <c r="K126" s="494"/>
      <c r="L126" s="493"/>
      <c r="M126" s="495"/>
      <c r="N126" s="492"/>
      <c r="O126" s="493"/>
      <c r="P126" s="496"/>
      <c r="Q126" s="494"/>
      <c r="R126" s="493"/>
      <c r="S126" s="495"/>
      <c r="T126" s="492"/>
      <c r="U126" s="493"/>
      <c r="V126" s="495"/>
    </row>
    <row r="127" spans="1:22" ht="12.75" customHeight="1" hidden="1" thickBot="1">
      <c r="A127" s="335" t="str">
        <f>'14-15 ans'!A94</f>
        <v>CLUB 28</v>
      </c>
      <c r="B127" s="336" t="str">
        <f>'14-15 ans'!B94</f>
        <v>Participant 28</v>
      </c>
      <c r="C127" s="505">
        <f t="shared" si="4"/>
        <v>12</v>
      </c>
      <c r="D127" s="503">
        <f>SUM(F127+I127+L127+O127+R127+U127)</f>
        <v>0</v>
      </c>
      <c r="E127" s="502">
        <f>'14-15 ans'!K32</f>
      </c>
      <c r="F127" s="493" t="str">
        <f>'14-15 ans'!J32</f>
        <v>0,00%</v>
      </c>
      <c r="G127" s="501">
        <f>'14-15 ans'!I32</f>
      </c>
      <c r="H127" s="500">
        <f>'14-15 ans'!K94</f>
      </c>
      <c r="I127" s="497" t="str">
        <f>IF(H127="","0,00%",LOOKUP(J127,Valeurs!A58:A97,Valeurs!C58:C97))</f>
        <v>0,00%</v>
      </c>
      <c r="J127" s="496">
        <f>IF(H127="","",RANK(H127,$H$73:$H$132))</f>
      </c>
      <c r="K127" s="502">
        <f>'14-15 ans'!K130</f>
      </c>
      <c r="L127" s="493" t="str">
        <f>'14-15 ans'!J130</f>
        <v>0,00%</v>
      </c>
      <c r="M127" s="501">
        <f>'14-15 ans'!I130</f>
      </c>
      <c r="N127" s="492">
        <f>'14-15 ans'!F166</f>
      </c>
      <c r="O127" s="493" t="str">
        <f>'14-15 ans'!G166</f>
        <v>0,00%</v>
      </c>
      <c r="P127" s="496">
        <f>'14-15 ans'!E166</f>
      </c>
      <c r="Q127" s="494">
        <f>'14-15 ans'!F201</f>
      </c>
      <c r="R127" s="493" t="str">
        <f>'14-15 ans'!G201</f>
        <v>0,00%</v>
      </c>
      <c r="S127" s="495">
        <f>'14-15 ans'!E201</f>
      </c>
      <c r="T127" s="492">
        <f>'14-15 ans'!F236</f>
      </c>
      <c r="U127" s="493" t="str">
        <f>'14-15 ans'!G236</f>
        <v>0,00%</v>
      </c>
      <c r="V127" s="495">
        <f>'14-15 ans'!E236</f>
      </c>
    </row>
    <row r="128" spans="1:22" ht="13.5" customHeight="1" hidden="1" thickBot="1">
      <c r="A128" s="337">
        <f>'14-15 ans'!A95</f>
        <v>0</v>
      </c>
      <c r="B128" s="338" t="str">
        <f>'14-15 ans'!B95</f>
        <v>Participant 58</v>
      </c>
      <c r="C128" s="506"/>
      <c r="D128" s="504"/>
      <c r="E128" s="494"/>
      <c r="F128" s="493"/>
      <c r="G128" s="495"/>
      <c r="H128" s="492"/>
      <c r="I128" s="498"/>
      <c r="J128" s="496"/>
      <c r="K128" s="494"/>
      <c r="L128" s="493"/>
      <c r="M128" s="495"/>
      <c r="N128" s="492"/>
      <c r="O128" s="493"/>
      <c r="P128" s="496"/>
      <c r="Q128" s="494"/>
      <c r="R128" s="493"/>
      <c r="S128" s="495"/>
      <c r="T128" s="492"/>
      <c r="U128" s="493"/>
      <c r="V128" s="495"/>
    </row>
    <row r="129" spans="1:22" ht="12.75" customHeight="1" hidden="1" thickBot="1">
      <c r="A129" s="335" t="str">
        <f>'14-15 ans'!A96</f>
        <v>CLUB 29</v>
      </c>
      <c r="B129" s="336" t="str">
        <f>'14-15 ans'!B96</f>
        <v>Participant 29</v>
      </c>
      <c r="C129" s="505">
        <f t="shared" si="4"/>
        <v>12</v>
      </c>
      <c r="D129" s="503">
        <f>SUM(F129+I129+L129+O129+R129+U129)</f>
        <v>0</v>
      </c>
      <c r="E129" s="502">
        <f>'14-15 ans'!K33</f>
      </c>
      <c r="F129" s="493" t="str">
        <f>'14-15 ans'!J33</f>
        <v>0,00%</v>
      </c>
      <c r="G129" s="501">
        <f>'14-15 ans'!I33</f>
      </c>
      <c r="H129" s="500">
        <f>'14-15 ans'!K96</f>
      </c>
      <c r="I129" s="497" t="str">
        <f>IF(H129="","0,00%",LOOKUP(J129,Valeurs!A60:A99,Valeurs!C60:C99))</f>
        <v>0,00%</v>
      </c>
      <c r="J129" s="496">
        <f>IF(H129="","",RANK(H129,$H$73:$H$132))</f>
      </c>
      <c r="K129" s="502">
        <f>'14-15 ans'!K131</f>
      </c>
      <c r="L129" s="493" t="str">
        <f>'14-15 ans'!J131</f>
        <v>0,00%</v>
      </c>
      <c r="M129" s="501">
        <f>'14-15 ans'!I131</f>
      </c>
      <c r="N129" s="492">
        <f>'14-15 ans'!F167</f>
      </c>
      <c r="O129" s="493" t="str">
        <f>'14-15 ans'!G167</f>
        <v>0,00%</v>
      </c>
      <c r="P129" s="496">
        <f>'14-15 ans'!E167</f>
      </c>
      <c r="Q129" s="494">
        <f>'14-15 ans'!F202</f>
      </c>
      <c r="R129" s="493" t="str">
        <f>'14-15 ans'!G202</f>
        <v>0,00%</v>
      </c>
      <c r="S129" s="495">
        <f>'14-15 ans'!E202</f>
      </c>
      <c r="T129" s="492">
        <f>'14-15 ans'!F237</f>
      </c>
      <c r="U129" s="493" t="str">
        <f>'14-15 ans'!G237</f>
        <v>0,00%</v>
      </c>
      <c r="V129" s="495">
        <f>'14-15 ans'!E237</f>
      </c>
    </row>
    <row r="130" spans="1:22" ht="13.5" customHeight="1" hidden="1" thickBot="1">
      <c r="A130" s="337">
        <f>'14-15 ans'!A97</f>
        <v>0</v>
      </c>
      <c r="B130" s="338" t="str">
        <f>'14-15 ans'!B97</f>
        <v>Participant 59</v>
      </c>
      <c r="C130" s="506"/>
      <c r="D130" s="504"/>
      <c r="E130" s="494"/>
      <c r="F130" s="493"/>
      <c r="G130" s="495"/>
      <c r="H130" s="492"/>
      <c r="I130" s="498"/>
      <c r="J130" s="496"/>
      <c r="K130" s="494"/>
      <c r="L130" s="493"/>
      <c r="M130" s="495"/>
      <c r="N130" s="492"/>
      <c r="O130" s="493"/>
      <c r="P130" s="496"/>
      <c r="Q130" s="494"/>
      <c r="R130" s="493"/>
      <c r="S130" s="495"/>
      <c r="T130" s="492"/>
      <c r="U130" s="493"/>
      <c r="V130" s="495"/>
    </row>
    <row r="131" spans="1:22" ht="12.75" customHeight="1" hidden="1" thickBot="1">
      <c r="A131" s="335" t="str">
        <f>'14-15 ans'!A98</f>
        <v>CLUB 30</v>
      </c>
      <c r="B131" s="336" t="str">
        <f>'14-15 ans'!B98</f>
        <v>Participant 30</v>
      </c>
      <c r="C131" s="505">
        <f t="shared" si="4"/>
        <v>12</v>
      </c>
      <c r="D131" s="503">
        <f>SUM(F131+I131+L131+O131+R131+U131)</f>
        <v>0</v>
      </c>
      <c r="E131" s="502">
        <f>'14-15 ans'!K34</f>
      </c>
      <c r="F131" s="493" t="str">
        <f>'14-15 ans'!J34</f>
        <v>0,00%</v>
      </c>
      <c r="G131" s="501">
        <f>'14-15 ans'!I34</f>
      </c>
      <c r="H131" s="500">
        <f>'14-15 ans'!K98</f>
      </c>
      <c r="I131" s="497" t="str">
        <f>IF(H131="","0,00%",LOOKUP(J131,Valeurs!A62:A101,Valeurs!C62:C101))</f>
        <v>0,00%</v>
      </c>
      <c r="J131" s="496">
        <f>IF(H131="","",RANK(H131,$H$73:$H$132))</f>
      </c>
      <c r="K131" s="502">
        <f>'14-15 ans'!K132</f>
      </c>
      <c r="L131" s="493" t="str">
        <f>'14-15 ans'!J132</f>
        <v>0,00%</v>
      </c>
      <c r="M131" s="501">
        <f>'14-15 ans'!I132</f>
      </c>
      <c r="N131" s="492">
        <f>'14-15 ans'!F168</f>
      </c>
      <c r="O131" s="493" t="str">
        <f>'14-15 ans'!G168</f>
        <v>0,00%</v>
      </c>
      <c r="P131" s="496">
        <f>'14-15 ans'!E168</f>
      </c>
      <c r="Q131" s="494">
        <f>'14-15 ans'!F203</f>
      </c>
      <c r="R131" s="493" t="str">
        <f>'14-15 ans'!G203</f>
        <v>0,00%</v>
      </c>
      <c r="S131" s="495">
        <f>'14-15 ans'!E203</f>
      </c>
      <c r="T131" s="492">
        <f>'14-15 ans'!F238</f>
      </c>
      <c r="U131" s="493" t="str">
        <f>'14-15 ans'!G238</f>
        <v>0,00%</v>
      </c>
      <c r="V131" s="495">
        <f>'14-15 ans'!E238</f>
      </c>
    </row>
    <row r="132" spans="1:22" ht="13.5" customHeight="1" hidden="1" thickBot="1">
      <c r="A132" s="337">
        <f>'14-15 ans'!A99</f>
        <v>0</v>
      </c>
      <c r="B132" s="338" t="str">
        <f>'14-15 ans'!B99</f>
        <v>Participant 60</v>
      </c>
      <c r="C132" s="506"/>
      <c r="D132" s="504"/>
      <c r="E132" s="494"/>
      <c r="F132" s="493"/>
      <c r="G132" s="495"/>
      <c r="H132" s="492"/>
      <c r="I132" s="498"/>
      <c r="J132" s="496"/>
      <c r="K132" s="494"/>
      <c r="L132" s="493"/>
      <c r="M132" s="495"/>
      <c r="N132" s="492"/>
      <c r="O132" s="493"/>
      <c r="P132" s="496"/>
      <c r="Q132" s="494"/>
      <c r="R132" s="493"/>
      <c r="S132" s="495"/>
      <c r="T132" s="492"/>
      <c r="U132" s="493"/>
      <c r="V132" s="495"/>
    </row>
  </sheetData>
  <sheetProtection/>
  <mergeCells count="630">
    <mergeCell ref="C103:C104"/>
    <mergeCell ref="D103:D104"/>
    <mergeCell ref="C105:C106"/>
    <mergeCell ref="D105:D106"/>
    <mergeCell ref="C97:C98"/>
    <mergeCell ref="D97:D98"/>
    <mergeCell ref="C99:C100"/>
    <mergeCell ref="D99:D100"/>
    <mergeCell ref="C101:C102"/>
    <mergeCell ref="D101:D102"/>
    <mergeCell ref="C91:C92"/>
    <mergeCell ref="D91:D92"/>
    <mergeCell ref="C93:C94"/>
    <mergeCell ref="D93:D94"/>
    <mergeCell ref="C95:C96"/>
    <mergeCell ref="D95:D96"/>
    <mergeCell ref="C85:C86"/>
    <mergeCell ref="D85:D86"/>
    <mergeCell ref="C87:C88"/>
    <mergeCell ref="D87:D88"/>
    <mergeCell ref="C89:C90"/>
    <mergeCell ref="D89:D90"/>
    <mergeCell ref="C79:C80"/>
    <mergeCell ref="D79:D80"/>
    <mergeCell ref="C81:C82"/>
    <mergeCell ref="D81:D82"/>
    <mergeCell ref="C83:C84"/>
    <mergeCell ref="D83:D84"/>
    <mergeCell ref="C73:C74"/>
    <mergeCell ref="D73:D74"/>
    <mergeCell ref="C75:C76"/>
    <mergeCell ref="D75:D76"/>
    <mergeCell ref="C77:C78"/>
    <mergeCell ref="D77:D78"/>
    <mergeCell ref="U99:U100"/>
    <mergeCell ref="T101:T102"/>
    <mergeCell ref="U101:U102"/>
    <mergeCell ref="T103:T104"/>
    <mergeCell ref="U103:U104"/>
    <mergeCell ref="T97:T98"/>
    <mergeCell ref="T91:T92"/>
    <mergeCell ref="U91:U92"/>
    <mergeCell ref="T93:T94"/>
    <mergeCell ref="U93:U94"/>
    <mergeCell ref="T95:T96"/>
    <mergeCell ref="U95:U96"/>
    <mergeCell ref="T85:T86"/>
    <mergeCell ref="U85:U86"/>
    <mergeCell ref="T87:T88"/>
    <mergeCell ref="U87:U88"/>
    <mergeCell ref="T81:T82"/>
    <mergeCell ref="U89:U90"/>
    <mergeCell ref="T89:T90"/>
    <mergeCell ref="T105:T106"/>
    <mergeCell ref="U105:U106"/>
    <mergeCell ref="Q105:Q106"/>
    <mergeCell ref="T77:T78"/>
    <mergeCell ref="U77:U78"/>
    <mergeCell ref="T79:T80"/>
    <mergeCell ref="U79:U80"/>
    <mergeCell ref="U81:U82"/>
    <mergeCell ref="T83:T84"/>
    <mergeCell ref="U83:U84"/>
    <mergeCell ref="P105:P106"/>
    <mergeCell ref="N105:N106"/>
    <mergeCell ref="O105:O106"/>
    <mergeCell ref="L103:L104"/>
    <mergeCell ref="S105:S106"/>
    <mergeCell ref="R105:R106"/>
    <mergeCell ref="V105:V106"/>
    <mergeCell ref="K103:K104"/>
    <mergeCell ref="P103:P104"/>
    <mergeCell ref="N103:N104"/>
    <mergeCell ref="O103:O104"/>
    <mergeCell ref="S103:S104"/>
    <mergeCell ref="Q103:Q104"/>
    <mergeCell ref="R103:R104"/>
    <mergeCell ref="V103:V104"/>
    <mergeCell ref="K105:K106"/>
    <mergeCell ref="V99:V100"/>
    <mergeCell ref="K101:K102"/>
    <mergeCell ref="P101:P102"/>
    <mergeCell ref="N101:N102"/>
    <mergeCell ref="O101:O102"/>
    <mergeCell ref="S101:S102"/>
    <mergeCell ref="Q101:Q102"/>
    <mergeCell ref="R101:R102"/>
    <mergeCell ref="V101:V102"/>
    <mergeCell ref="T99:T100"/>
    <mergeCell ref="P99:P100"/>
    <mergeCell ref="N99:N100"/>
    <mergeCell ref="O99:O100"/>
    <mergeCell ref="S99:S100"/>
    <mergeCell ref="Q99:Q100"/>
    <mergeCell ref="R99:R100"/>
    <mergeCell ref="V95:V96"/>
    <mergeCell ref="K97:K98"/>
    <mergeCell ref="P97:P98"/>
    <mergeCell ref="N97:N98"/>
    <mergeCell ref="O97:O98"/>
    <mergeCell ref="S97:S98"/>
    <mergeCell ref="Q97:Q98"/>
    <mergeCell ref="R97:R98"/>
    <mergeCell ref="V97:V98"/>
    <mergeCell ref="U97:U98"/>
    <mergeCell ref="P95:P96"/>
    <mergeCell ref="N95:N96"/>
    <mergeCell ref="O95:O96"/>
    <mergeCell ref="S95:S96"/>
    <mergeCell ref="Q95:Q96"/>
    <mergeCell ref="R95:R96"/>
    <mergeCell ref="V91:V92"/>
    <mergeCell ref="K93:K94"/>
    <mergeCell ref="P93:P94"/>
    <mergeCell ref="N93:N94"/>
    <mergeCell ref="O93:O94"/>
    <mergeCell ref="S93:S94"/>
    <mergeCell ref="Q93:Q94"/>
    <mergeCell ref="R93:R94"/>
    <mergeCell ref="V93:V94"/>
    <mergeCell ref="S91:S92"/>
    <mergeCell ref="P91:P92"/>
    <mergeCell ref="N91:N92"/>
    <mergeCell ref="O91:O92"/>
    <mergeCell ref="S87:S88"/>
    <mergeCell ref="Q91:Q92"/>
    <mergeCell ref="O87:O88"/>
    <mergeCell ref="S89:S90"/>
    <mergeCell ref="Q87:Q88"/>
    <mergeCell ref="R87:R88"/>
    <mergeCell ref="R91:R92"/>
    <mergeCell ref="V87:V88"/>
    <mergeCell ref="K89:K90"/>
    <mergeCell ref="P89:P90"/>
    <mergeCell ref="N89:N90"/>
    <mergeCell ref="O89:O90"/>
    <mergeCell ref="Q89:Q90"/>
    <mergeCell ref="R89:R90"/>
    <mergeCell ref="V89:V90"/>
    <mergeCell ref="P87:P88"/>
    <mergeCell ref="N87:N88"/>
    <mergeCell ref="V83:V84"/>
    <mergeCell ref="K85:K86"/>
    <mergeCell ref="P85:P86"/>
    <mergeCell ref="N85:N86"/>
    <mergeCell ref="O85:O86"/>
    <mergeCell ref="S85:S86"/>
    <mergeCell ref="Q85:Q86"/>
    <mergeCell ref="R85:R86"/>
    <mergeCell ref="V85:V86"/>
    <mergeCell ref="P83:P84"/>
    <mergeCell ref="N83:N84"/>
    <mergeCell ref="O83:O84"/>
    <mergeCell ref="S83:S84"/>
    <mergeCell ref="Q83:Q84"/>
    <mergeCell ref="R83:R84"/>
    <mergeCell ref="V79:V80"/>
    <mergeCell ref="V81:V82"/>
    <mergeCell ref="P79:P80"/>
    <mergeCell ref="N79:N80"/>
    <mergeCell ref="O79:O80"/>
    <mergeCell ref="P81:P82"/>
    <mergeCell ref="N81:N82"/>
    <mergeCell ref="O81:O82"/>
    <mergeCell ref="S81:S82"/>
    <mergeCell ref="Q81:Q82"/>
    <mergeCell ref="R81:R82"/>
    <mergeCell ref="S79:S80"/>
    <mergeCell ref="Q79:Q80"/>
    <mergeCell ref="R79:R80"/>
    <mergeCell ref="V75:V76"/>
    <mergeCell ref="K77:K78"/>
    <mergeCell ref="P77:P78"/>
    <mergeCell ref="N77:N78"/>
    <mergeCell ref="O77:O78"/>
    <mergeCell ref="S77:S78"/>
    <mergeCell ref="Q77:Q78"/>
    <mergeCell ref="R77:R78"/>
    <mergeCell ref="V77:V78"/>
    <mergeCell ref="P75:P76"/>
    <mergeCell ref="N75:N76"/>
    <mergeCell ref="O75:O76"/>
    <mergeCell ref="S75:S76"/>
    <mergeCell ref="Q75:Q76"/>
    <mergeCell ref="R75:R76"/>
    <mergeCell ref="T75:T76"/>
    <mergeCell ref="U75:U76"/>
    <mergeCell ref="N73:N74"/>
    <mergeCell ref="O73:O74"/>
    <mergeCell ref="S73:S74"/>
    <mergeCell ref="Q73:Q74"/>
    <mergeCell ref="R73:R74"/>
    <mergeCell ref="V73:V74"/>
    <mergeCell ref="T73:T74"/>
    <mergeCell ref="P73:P74"/>
    <mergeCell ref="U73:U74"/>
    <mergeCell ref="J105:J106"/>
    <mergeCell ref="M105:M106"/>
    <mergeCell ref="L105:L106"/>
    <mergeCell ref="K73:K74"/>
    <mergeCell ref="K75:K76"/>
    <mergeCell ref="K79:K80"/>
    <mergeCell ref="K83:K84"/>
    <mergeCell ref="K87:K88"/>
    <mergeCell ref="J103:J104"/>
    <mergeCell ref="M103:M104"/>
    <mergeCell ref="E105:E106"/>
    <mergeCell ref="H105:H106"/>
    <mergeCell ref="I105:I106"/>
    <mergeCell ref="J101:J102"/>
    <mergeCell ref="M101:M102"/>
    <mergeCell ref="L101:L102"/>
    <mergeCell ref="E103:E104"/>
    <mergeCell ref="H103:H104"/>
    <mergeCell ref="I103:I104"/>
    <mergeCell ref="G103:G104"/>
    <mergeCell ref="M99:M100"/>
    <mergeCell ref="L99:L100"/>
    <mergeCell ref="E101:E102"/>
    <mergeCell ref="H101:H102"/>
    <mergeCell ref="I101:I102"/>
    <mergeCell ref="G101:G102"/>
    <mergeCell ref="F101:F102"/>
    <mergeCell ref="K99:K100"/>
    <mergeCell ref="E99:E100"/>
    <mergeCell ref="H99:H100"/>
    <mergeCell ref="I99:I100"/>
    <mergeCell ref="G99:G100"/>
    <mergeCell ref="F99:F100"/>
    <mergeCell ref="J99:J100"/>
    <mergeCell ref="E97:E98"/>
    <mergeCell ref="H97:H98"/>
    <mergeCell ref="I97:I98"/>
    <mergeCell ref="F97:F98"/>
    <mergeCell ref="J97:J98"/>
    <mergeCell ref="M97:M98"/>
    <mergeCell ref="L97:L98"/>
    <mergeCell ref="E95:E96"/>
    <mergeCell ref="H95:H96"/>
    <mergeCell ref="I95:I96"/>
    <mergeCell ref="F95:F96"/>
    <mergeCell ref="J95:J96"/>
    <mergeCell ref="M95:M96"/>
    <mergeCell ref="L95:L96"/>
    <mergeCell ref="K95:K96"/>
    <mergeCell ref="E93:E94"/>
    <mergeCell ref="H93:H94"/>
    <mergeCell ref="I93:I94"/>
    <mergeCell ref="F93:F94"/>
    <mergeCell ref="J93:J94"/>
    <mergeCell ref="M93:M94"/>
    <mergeCell ref="L93:L94"/>
    <mergeCell ref="E91:E92"/>
    <mergeCell ref="H91:H92"/>
    <mergeCell ref="I91:I92"/>
    <mergeCell ref="F91:F92"/>
    <mergeCell ref="J91:J92"/>
    <mergeCell ref="M91:M92"/>
    <mergeCell ref="L91:L92"/>
    <mergeCell ref="K91:K92"/>
    <mergeCell ref="M87:M88"/>
    <mergeCell ref="L87:L88"/>
    <mergeCell ref="E89:E90"/>
    <mergeCell ref="H89:H90"/>
    <mergeCell ref="I89:I90"/>
    <mergeCell ref="F89:F90"/>
    <mergeCell ref="G89:G90"/>
    <mergeCell ref="J89:J90"/>
    <mergeCell ref="M89:M90"/>
    <mergeCell ref="L89:L90"/>
    <mergeCell ref="E87:E88"/>
    <mergeCell ref="H87:H88"/>
    <mergeCell ref="I87:I88"/>
    <mergeCell ref="F87:F88"/>
    <mergeCell ref="G87:G88"/>
    <mergeCell ref="J87:J88"/>
    <mergeCell ref="E85:E86"/>
    <mergeCell ref="H85:H86"/>
    <mergeCell ref="I85:I86"/>
    <mergeCell ref="F85:F86"/>
    <mergeCell ref="J85:J86"/>
    <mergeCell ref="M85:M86"/>
    <mergeCell ref="L85:L86"/>
    <mergeCell ref="M81:M82"/>
    <mergeCell ref="L81:L82"/>
    <mergeCell ref="E83:E84"/>
    <mergeCell ref="H83:H84"/>
    <mergeCell ref="I83:I84"/>
    <mergeCell ref="F83:F84"/>
    <mergeCell ref="J83:J84"/>
    <mergeCell ref="M83:M84"/>
    <mergeCell ref="L83:L84"/>
    <mergeCell ref="K81:K82"/>
    <mergeCell ref="J79:J80"/>
    <mergeCell ref="M79:M80"/>
    <mergeCell ref="L79:L80"/>
    <mergeCell ref="E81:E82"/>
    <mergeCell ref="H81:H82"/>
    <mergeCell ref="I81:I82"/>
    <mergeCell ref="F81:F82"/>
    <mergeCell ref="H79:H80"/>
    <mergeCell ref="I79:I80"/>
    <mergeCell ref="J81:J82"/>
    <mergeCell ref="N37:P37"/>
    <mergeCell ref="Q37:S37"/>
    <mergeCell ref="T37:V37"/>
    <mergeCell ref="E71:G71"/>
    <mergeCell ref="H71:J71"/>
    <mergeCell ref="K71:M71"/>
    <mergeCell ref="N71:P71"/>
    <mergeCell ref="Q71:S71"/>
    <mergeCell ref="T71:V71"/>
    <mergeCell ref="A70:V70"/>
    <mergeCell ref="G105:G106"/>
    <mergeCell ref="F73:F74"/>
    <mergeCell ref="E3:G3"/>
    <mergeCell ref="H3:J3"/>
    <mergeCell ref="E37:G37"/>
    <mergeCell ref="H37:J37"/>
    <mergeCell ref="F75:F76"/>
    <mergeCell ref="F77:F78"/>
    <mergeCell ref="F79:F80"/>
    <mergeCell ref="G73:G74"/>
    <mergeCell ref="G77:G78"/>
    <mergeCell ref="G79:G80"/>
    <mergeCell ref="G81:G82"/>
    <mergeCell ref="G83:G84"/>
    <mergeCell ref="G97:G98"/>
    <mergeCell ref="G91:G92"/>
    <mergeCell ref="G93:G94"/>
    <mergeCell ref="G95:G96"/>
    <mergeCell ref="G85:G86"/>
    <mergeCell ref="F103:F104"/>
    <mergeCell ref="F105:F106"/>
    <mergeCell ref="E73:E74"/>
    <mergeCell ref="H73:H74"/>
    <mergeCell ref="I73:I74"/>
    <mergeCell ref="J73:J74"/>
    <mergeCell ref="E77:E78"/>
    <mergeCell ref="H77:H78"/>
    <mergeCell ref="I77:I78"/>
    <mergeCell ref="E79:E80"/>
    <mergeCell ref="M73:M74"/>
    <mergeCell ref="L73:L74"/>
    <mergeCell ref="E75:E76"/>
    <mergeCell ref="H75:H76"/>
    <mergeCell ref="I75:I76"/>
    <mergeCell ref="J75:J76"/>
    <mergeCell ref="M75:M76"/>
    <mergeCell ref="L75:L76"/>
    <mergeCell ref="G75:G76"/>
    <mergeCell ref="A71:A72"/>
    <mergeCell ref="B71:B72"/>
    <mergeCell ref="C71:C72"/>
    <mergeCell ref="K37:M37"/>
    <mergeCell ref="J77:J78"/>
    <mergeCell ref="M77:M78"/>
    <mergeCell ref="L77:L78"/>
    <mergeCell ref="A37:A38"/>
    <mergeCell ref="B37:B38"/>
    <mergeCell ref="C37:C38"/>
    <mergeCell ref="A3:A4"/>
    <mergeCell ref="A2:V2"/>
    <mergeCell ref="A36:V36"/>
    <mergeCell ref="K3:M3"/>
    <mergeCell ref="N3:P3"/>
    <mergeCell ref="Q3:S3"/>
    <mergeCell ref="T3:V3"/>
    <mergeCell ref="B3:B4"/>
    <mergeCell ref="C3:C4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D131:D132"/>
    <mergeCell ref="C131:C132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G107:G108"/>
    <mergeCell ref="F107:F108"/>
    <mergeCell ref="E107:E108"/>
    <mergeCell ref="D125:D126"/>
    <mergeCell ref="D127:D128"/>
    <mergeCell ref="D129:D130"/>
    <mergeCell ref="D123:D124"/>
    <mergeCell ref="G111:G112"/>
    <mergeCell ref="F111:F112"/>
    <mergeCell ref="E111:E112"/>
    <mergeCell ref="P109:P110"/>
    <mergeCell ref="S107:S108"/>
    <mergeCell ref="Q107:Q108"/>
    <mergeCell ref="R107:R108"/>
    <mergeCell ref="V107:V108"/>
    <mergeCell ref="G109:G110"/>
    <mergeCell ref="J109:J110"/>
    <mergeCell ref="M107:M108"/>
    <mergeCell ref="L107:L108"/>
    <mergeCell ref="K107:K108"/>
    <mergeCell ref="N109:N110"/>
    <mergeCell ref="O109:O110"/>
    <mergeCell ref="M109:M110"/>
    <mergeCell ref="L109:L110"/>
    <mergeCell ref="K109:K110"/>
    <mergeCell ref="F109:F110"/>
    <mergeCell ref="E109:E110"/>
    <mergeCell ref="Q111:Q112"/>
    <mergeCell ref="R111:R112"/>
    <mergeCell ref="V111:V112"/>
    <mergeCell ref="G113:G114"/>
    <mergeCell ref="F113:F114"/>
    <mergeCell ref="E113:E114"/>
    <mergeCell ref="J113:J114"/>
    <mergeCell ref="M111:M112"/>
    <mergeCell ref="L111:L112"/>
    <mergeCell ref="K111:K112"/>
    <mergeCell ref="E115:E116"/>
    <mergeCell ref="N113:N114"/>
    <mergeCell ref="O113:O114"/>
    <mergeCell ref="M113:M114"/>
    <mergeCell ref="L113:L114"/>
    <mergeCell ref="K113:K114"/>
    <mergeCell ref="V115:V116"/>
    <mergeCell ref="G117:G118"/>
    <mergeCell ref="F117:F118"/>
    <mergeCell ref="E117:E118"/>
    <mergeCell ref="J117:J118"/>
    <mergeCell ref="M115:M116"/>
    <mergeCell ref="L115:L116"/>
    <mergeCell ref="K115:K116"/>
    <mergeCell ref="G115:G116"/>
    <mergeCell ref="F115:F116"/>
    <mergeCell ref="O117:O118"/>
    <mergeCell ref="M117:M118"/>
    <mergeCell ref="L117:L118"/>
    <mergeCell ref="K117:K118"/>
    <mergeCell ref="P117:P118"/>
    <mergeCell ref="S115:S116"/>
    <mergeCell ref="Q115:Q116"/>
    <mergeCell ref="R115:R116"/>
    <mergeCell ref="G119:G120"/>
    <mergeCell ref="F119:F120"/>
    <mergeCell ref="E119:E120"/>
    <mergeCell ref="J119:J120"/>
    <mergeCell ref="H119:H120"/>
    <mergeCell ref="N117:N118"/>
    <mergeCell ref="N119:N120"/>
    <mergeCell ref="I117:I118"/>
    <mergeCell ref="I119:I120"/>
    <mergeCell ref="O119:O120"/>
    <mergeCell ref="M119:M120"/>
    <mergeCell ref="L119:L120"/>
    <mergeCell ref="K119:K120"/>
    <mergeCell ref="P119:P120"/>
    <mergeCell ref="O121:O122"/>
    <mergeCell ref="M121:M122"/>
    <mergeCell ref="L121:L122"/>
    <mergeCell ref="K121:K122"/>
    <mergeCell ref="P121:P122"/>
    <mergeCell ref="G121:G122"/>
    <mergeCell ref="J121:J122"/>
    <mergeCell ref="H121:H122"/>
    <mergeCell ref="G123:G124"/>
    <mergeCell ref="F123:F124"/>
    <mergeCell ref="E123:E124"/>
    <mergeCell ref="J123:J124"/>
    <mergeCell ref="H123:H124"/>
    <mergeCell ref="N121:N122"/>
    <mergeCell ref="F121:F122"/>
    <mergeCell ref="E121:E122"/>
    <mergeCell ref="N123:N124"/>
    <mergeCell ref="O123:O124"/>
    <mergeCell ref="M123:M124"/>
    <mergeCell ref="L123:L124"/>
    <mergeCell ref="K123:K124"/>
    <mergeCell ref="I121:I122"/>
    <mergeCell ref="I123:I124"/>
    <mergeCell ref="P123:P124"/>
    <mergeCell ref="O125:O126"/>
    <mergeCell ref="M125:M126"/>
    <mergeCell ref="L125:L126"/>
    <mergeCell ref="K125:K126"/>
    <mergeCell ref="P125:P126"/>
    <mergeCell ref="N125:N126"/>
    <mergeCell ref="G125:G126"/>
    <mergeCell ref="J125:J126"/>
    <mergeCell ref="H125:H126"/>
    <mergeCell ref="G127:G128"/>
    <mergeCell ref="F127:F128"/>
    <mergeCell ref="E127:E128"/>
    <mergeCell ref="J127:J128"/>
    <mergeCell ref="H127:H128"/>
    <mergeCell ref="F125:F126"/>
    <mergeCell ref="E125:E126"/>
    <mergeCell ref="N127:N128"/>
    <mergeCell ref="O127:O128"/>
    <mergeCell ref="M127:M128"/>
    <mergeCell ref="L127:L128"/>
    <mergeCell ref="K127:K128"/>
    <mergeCell ref="P127:P128"/>
    <mergeCell ref="G129:G130"/>
    <mergeCell ref="F129:F130"/>
    <mergeCell ref="E129:E130"/>
    <mergeCell ref="J129:J130"/>
    <mergeCell ref="I129:I130"/>
    <mergeCell ref="H129:H130"/>
    <mergeCell ref="N129:N130"/>
    <mergeCell ref="O129:O130"/>
    <mergeCell ref="M129:M130"/>
    <mergeCell ref="L129:L130"/>
    <mergeCell ref="K129:K130"/>
    <mergeCell ref="P129:P130"/>
    <mergeCell ref="G131:G132"/>
    <mergeCell ref="F131:F132"/>
    <mergeCell ref="E131:E132"/>
    <mergeCell ref="J131:J132"/>
    <mergeCell ref="I131:I132"/>
    <mergeCell ref="H131:H132"/>
    <mergeCell ref="N131:N132"/>
    <mergeCell ref="O131:O132"/>
    <mergeCell ref="M131:M132"/>
    <mergeCell ref="L131:L132"/>
    <mergeCell ref="K131:K132"/>
    <mergeCell ref="P131:P132"/>
    <mergeCell ref="J107:J108"/>
    <mergeCell ref="J111:J112"/>
    <mergeCell ref="J115:J116"/>
    <mergeCell ref="I107:I108"/>
    <mergeCell ref="I109:I110"/>
    <mergeCell ref="I111:I112"/>
    <mergeCell ref="I113:I114"/>
    <mergeCell ref="I115:I116"/>
    <mergeCell ref="I125:I126"/>
    <mergeCell ref="I127:I128"/>
    <mergeCell ref="H107:H108"/>
    <mergeCell ref="H109:H110"/>
    <mergeCell ref="H111:H112"/>
    <mergeCell ref="H113:H114"/>
    <mergeCell ref="H115:H116"/>
    <mergeCell ref="H117:H118"/>
    <mergeCell ref="P107:P108"/>
    <mergeCell ref="P111:P112"/>
    <mergeCell ref="P115:P116"/>
    <mergeCell ref="N107:N108"/>
    <mergeCell ref="O107:O108"/>
    <mergeCell ref="N111:N112"/>
    <mergeCell ref="O111:O112"/>
    <mergeCell ref="N115:N116"/>
    <mergeCell ref="O115:O116"/>
    <mergeCell ref="P113:P114"/>
    <mergeCell ref="S109:S110"/>
    <mergeCell ref="S113:S114"/>
    <mergeCell ref="S117:S118"/>
    <mergeCell ref="S119:S120"/>
    <mergeCell ref="S121:S122"/>
    <mergeCell ref="S123:S124"/>
    <mergeCell ref="S111:S112"/>
    <mergeCell ref="S125:S126"/>
    <mergeCell ref="S127:S128"/>
    <mergeCell ref="S129:S130"/>
    <mergeCell ref="S131:S132"/>
    <mergeCell ref="V109:V110"/>
    <mergeCell ref="V113:V114"/>
    <mergeCell ref="V117:V118"/>
    <mergeCell ref="V119:V120"/>
    <mergeCell ref="V121:V122"/>
    <mergeCell ref="V123:V124"/>
    <mergeCell ref="V125:V126"/>
    <mergeCell ref="V127:V128"/>
    <mergeCell ref="V129:V130"/>
    <mergeCell ref="V131:V132"/>
    <mergeCell ref="Q109:Q110"/>
    <mergeCell ref="R109:R110"/>
    <mergeCell ref="Q113:Q114"/>
    <mergeCell ref="R113:R114"/>
    <mergeCell ref="Q117:Q118"/>
    <mergeCell ref="R117:R118"/>
    <mergeCell ref="Q119:Q120"/>
    <mergeCell ref="R119:R120"/>
    <mergeCell ref="Q121:Q122"/>
    <mergeCell ref="R121:R122"/>
    <mergeCell ref="Q123:Q124"/>
    <mergeCell ref="R123:R124"/>
    <mergeCell ref="Q125:Q126"/>
    <mergeCell ref="R125:R126"/>
    <mergeCell ref="Q127:Q128"/>
    <mergeCell ref="R127:R128"/>
    <mergeCell ref="Q129:Q130"/>
    <mergeCell ref="R129:R130"/>
    <mergeCell ref="Q131:Q132"/>
    <mergeCell ref="R131:R132"/>
    <mergeCell ref="T107:T108"/>
    <mergeCell ref="U107:U108"/>
    <mergeCell ref="T109:T110"/>
    <mergeCell ref="U109:U110"/>
    <mergeCell ref="T111:T112"/>
    <mergeCell ref="U111:U112"/>
    <mergeCell ref="T113:T114"/>
    <mergeCell ref="U113:U114"/>
    <mergeCell ref="T115:T116"/>
    <mergeCell ref="U115:U116"/>
    <mergeCell ref="T117:T118"/>
    <mergeCell ref="U117:U118"/>
    <mergeCell ref="T119:T120"/>
    <mergeCell ref="U119:U120"/>
    <mergeCell ref="T121:T122"/>
    <mergeCell ref="U121:U122"/>
    <mergeCell ref="T123:T124"/>
    <mergeCell ref="U123:U124"/>
    <mergeCell ref="T125:T126"/>
    <mergeCell ref="U125:U126"/>
    <mergeCell ref="T127:T128"/>
    <mergeCell ref="U127:U128"/>
    <mergeCell ref="T129:T130"/>
    <mergeCell ref="U129:U130"/>
    <mergeCell ref="T131:T132"/>
    <mergeCell ref="U131:U132"/>
  </mergeCells>
  <printOptions horizontalCentered="1" verticalCentered="1"/>
  <pageMargins left="0.15748031496062992" right="0.1968503937007874" top="0.5511811023622047" bottom="0.5905511811023623" header="0.31496062992125984" footer="0.31496062992125984"/>
  <pageSetup fitToHeight="3" horizontalDpi="300" verticalDpi="300" orientation="landscape" scale="58" r:id="rId2"/>
  <headerFooter alignWithMargins="0">
    <oddHeader>&amp;C&amp;"Arial,Gras"&amp;14Compilation Régionale
Jeunes Sauveteurs 
14 - 15 ans</oddHeader>
    <oddFooter>&amp;L&amp;D&amp;C&amp;G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B4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5.8515625" style="0" bestFit="1" customWidth="1"/>
    <col min="2" max="2" width="5.00390625" style="0" bestFit="1" customWidth="1"/>
  </cols>
  <sheetData>
    <row r="1" spans="1:2" ht="12.75">
      <c r="A1" s="397" t="s">
        <v>96</v>
      </c>
      <c r="B1" s="398"/>
    </row>
    <row r="2" spans="1:2" ht="12.75">
      <c r="A2" s="397" t="s">
        <v>47</v>
      </c>
      <c r="B2" s="398" t="s">
        <v>1</v>
      </c>
    </row>
    <row r="3" spans="1:2" ht="12.75">
      <c r="A3" s="397">
        <v>0</v>
      </c>
      <c r="B3" s="399">
        <v>0</v>
      </c>
    </row>
    <row r="4" spans="1:2" ht="12.75">
      <c r="A4" s="400" t="s">
        <v>95</v>
      </c>
      <c r="B4" s="401">
        <v>0</v>
      </c>
    </row>
  </sheetData>
  <sheetProtection/>
  <printOptions horizontalCentered="1" verticalCentered="1"/>
  <pageMargins left="0.7086614173228347" right="0.7086614173228347" top="1.141732283464567" bottom="0.7480314960629921" header="0.31496062992125984" footer="0.31496062992125984"/>
  <pageSetup horizontalDpi="600" verticalDpi="600" orientation="portrait" scale="120" r:id="rId2"/>
  <headerFooter>
    <oddHeader>&amp;C&amp;"Arial,Gras"&amp;14Compétition Régionale
Jeunes Sauveteurs
Cumulatif par clubs</oddHeader>
    <oddFooter>&amp;L&amp;D&amp;C&amp;G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49"/>
  <sheetViews>
    <sheetView zoomScalePageLayoutView="0" workbookViewId="0" topLeftCell="A1">
      <selection activeCell="O8" sqref="O8"/>
    </sheetView>
  </sheetViews>
  <sheetFormatPr defaultColWidth="11.421875" defaultRowHeight="12.75"/>
  <cols>
    <col min="4" max="6" width="11.421875" style="0" customWidth="1"/>
    <col min="7" max="12" width="13.140625" style="0" customWidth="1"/>
    <col min="13" max="14" width="15.140625" style="0" customWidth="1"/>
  </cols>
  <sheetData>
    <row r="1" ht="13.5" thickBot="1"/>
    <row r="2" spans="1:14" ht="13.5" thickBot="1">
      <c r="A2" s="543" t="s">
        <v>41</v>
      </c>
      <c r="B2" s="543"/>
      <c r="C2" s="543"/>
      <c r="D2" s="543" t="s">
        <v>40</v>
      </c>
      <c r="E2" s="543"/>
      <c r="F2" s="543"/>
      <c r="G2" s="543" t="s">
        <v>39</v>
      </c>
      <c r="H2" s="543"/>
      <c r="I2" s="543"/>
      <c r="J2" s="543" t="s">
        <v>38</v>
      </c>
      <c r="K2" s="543"/>
      <c r="L2" s="543"/>
      <c r="M2" s="544" t="s">
        <v>42</v>
      </c>
      <c r="N2" s="545"/>
    </row>
    <row r="3" spans="1:14" ht="13.5" thickBot="1">
      <c r="A3" s="86" t="s">
        <v>43</v>
      </c>
      <c r="B3" s="86" t="s">
        <v>45</v>
      </c>
      <c r="C3" s="87">
        <v>0.05</v>
      </c>
      <c r="D3" s="86" t="s">
        <v>43</v>
      </c>
      <c r="E3" s="86" t="s">
        <v>45</v>
      </c>
      <c r="F3" s="87">
        <v>0.2</v>
      </c>
      <c r="G3" s="86" t="s">
        <v>43</v>
      </c>
      <c r="H3" s="86" t="s">
        <v>45</v>
      </c>
      <c r="I3" s="87">
        <v>0.3</v>
      </c>
      <c r="J3" s="86" t="s">
        <v>43</v>
      </c>
      <c r="K3" s="86" t="s">
        <v>45</v>
      </c>
      <c r="L3" s="87">
        <v>0.35</v>
      </c>
      <c r="M3" s="86" t="s">
        <v>43</v>
      </c>
      <c r="N3" s="86" t="s">
        <v>45</v>
      </c>
    </row>
    <row r="4" spans="1:14" ht="12.75">
      <c r="A4" s="88">
        <v>1</v>
      </c>
      <c r="B4" s="85">
        <v>20</v>
      </c>
      <c r="C4" s="92">
        <f>C3</f>
        <v>0.05</v>
      </c>
      <c r="D4" s="88">
        <v>1</v>
      </c>
      <c r="E4" s="85">
        <v>20</v>
      </c>
      <c r="F4" s="92">
        <f>F3</f>
        <v>0.2</v>
      </c>
      <c r="G4" s="88">
        <v>1</v>
      </c>
      <c r="H4" s="85">
        <v>20</v>
      </c>
      <c r="I4" s="92">
        <f>I3</f>
        <v>0.3</v>
      </c>
      <c r="J4" s="88">
        <v>1</v>
      </c>
      <c r="K4" s="85">
        <v>20</v>
      </c>
      <c r="L4" s="92">
        <f>L3</f>
        <v>0.35</v>
      </c>
      <c r="M4" s="103">
        <v>1</v>
      </c>
      <c r="N4" s="419">
        <v>40</v>
      </c>
    </row>
    <row r="5" spans="1:14" ht="12.75">
      <c r="A5" s="89">
        <v>2</v>
      </c>
      <c r="B5" s="84">
        <v>18</v>
      </c>
      <c r="C5" s="93">
        <f aca="true" t="shared" si="0" ref="C5:C43">B5/B$4*C$3</f>
        <v>0.045000000000000005</v>
      </c>
      <c r="D5" s="89">
        <v>2</v>
      </c>
      <c r="E5" s="84">
        <v>18</v>
      </c>
      <c r="F5" s="93">
        <f aca="true" t="shared" si="1" ref="F5:F43">E5/E$4*F$3</f>
        <v>0.18000000000000002</v>
      </c>
      <c r="G5" s="89">
        <v>2</v>
      </c>
      <c r="H5" s="84">
        <v>18</v>
      </c>
      <c r="I5" s="93">
        <f aca="true" t="shared" si="2" ref="I5:I43">H5/H$4*I$3</f>
        <v>0.27</v>
      </c>
      <c r="J5" s="89">
        <v>2</v>
      </c>
      <c r="K5" s="84">
        <v>18</v>
      </c>
      <c r="L5" s="93">
        <f aca="true" t="shared" si="3" ref="L5:L43">K5/K$4*L$3</f>
        <v>0.315</v>
      </c>
      <c r="M5" s="104">
        <v>2</v>
      </c>
      <c r="N5" s="420">
        <v>38</v>
      </c>
    </row>
    <row r="6" spans="1:14" ht="12.75">
      <c r="A6" s="89">
        <v>3</v>
      </c>
      <c r="B6" s="84">
        <v>16</v>
      </c>
      <c r="C6" s="93">
        <f t="shared" si="0"/>
        <v>0.04000000000000001</v>
      </c>
      <c r="D6" s="89">
        <v>3</v>
      </c>
      <c r="E6" s="84">
        <v>16</v>
      </c>
      <c r="F6" s="93">
        <f t="shared" si="1"/>
        <v>0.16000000000000003</v>
      </c>
      <c r="G6" s="89">
        <v>3</v>
      </c>
      <c r="H6" s="84">
        <v>16</v>
      </c>
      <c r="I6" s="93">
        <f t="shared" si="2"/>
        <v>0.24</v>
      </c>
      <c r="J6" s="89">
        <v>3</v>
      </c>
      <c r="K6" s="84">
        <v>16</v>
      </c>
      <c r="L6" s="93">
        <f t="shared" si="3"/>
        <v>0.27999999999999997</v>
      </c>
      <c r="M6" s="104">
        <v>3</v>
      </c>
      <c r="N6" s="420">
        <v>36</v>
      </c>
    </row>
    <row r="7" spans="1:14" ht="12.75">
      <c r="A7" s="89">
        <v>4</v>
      </c>
      <c r="B7" s="84">
        <v>14</v>
      </c>
      <c r="C7" s="93">
        <f t="shared" si="0"/>
        <v>0.034999999999999996</v>
      </c>
      <c r="D7" s="89">
        <v>4</v>
      </c>
      <c r="E7" s="84">
        <v>14</v>
      </c>
      <c r="F7" s="93">
        <f t="shared" si="1"/>
        <v>0.13999999999999999</v>
      </c>
      <c r="G7" s="89">
        <v>4</v>
      </c>
      <c r="H7" s="84">
        <v>14</v>
      </c>
      <c r="I7" s="93">
        <f t="shared" si="2"/>
        <v>0.21</v>
      </c>
      <c r="J7" s="89">
        <v>4</v>
      </c>
      <c r="K7" s="84">
        <v>14</v>
      </c>
      <c r="L7" s="93">
        <f t="shared" si="3"/>
        <v>0.24499999999999997</v>
      </c>
      <c r="M7" s="104">
        <v>4</v>
      </c>
      <c r="N7" s="420">
        <v>34</v>
      </c>
    </row>
    <row r="8" spans="1:14" ht="12.75">
      <c r="A8" s="89">
        <v>5</v>
      </c>
      <c r="B8" s="84">
        <v>13</v>
      </c>
      <c r="C8" s="93">
        <f t="shared" si="0"/>
        <v>0.0325</v>
      </c>
      <c r="D8" s="89">
        <v>5</v>
      </c>
      <c r="E8" s="84">
        <v>13</v>
      </c>
      <c r="F8" s="93">
        <f t="shared" si="1"/>
        <v>0.13</v>
      </c>
      <c r="G8" s="89">
        <v>5</v>
      </c>
      <c r="H8" s="84">
        <v>13</v>
      </c>
      <c r="I8" s="93">
        <f t="shared" si="2"/>
        <v>0.195</v>
      </c>
      <c r="J8" s="89">
        <v>5</v>
      </c>
      <c r="K8" s="84">
        <v>13</v>
      </c>
      <c r="L8" s="93">
        <f t="shared" si="3"/>
        <v>0.22749999999999998</v>
      </c>
      <c r="M8" s="104">
        <v>5</v>
      </c>
      <c r="N8" s="420">
        <v>32</v>
      </c>
    </row>
    <row r="9" spans="1:14" ht="12.75">
      <c r="A9" s="89">
        <v>6</v>
      </c>
      <c r="B9" s="84">
        <v>12</v>
      </c>
      <c r="C9" s="93">
        <f t="shared" si="0"/>
        <v>0.03</v>
      </c>
      <c r="D9" s="89">
        <v>6</v>
      </c>
      <c r="E9" s="84">
        <v>12</v>
      </c>
      <c r="F9" s="93">
        <f t="shared" si="1"/>
        <v>0.12</v>
      </c>
      <c r="G9" s="89">
        <v>6</v>
      </c>
      <c r="H9" s="84">
        <v>12</v>
      </c>
      <c r="I9" s="93">
        <f t="shared" si="2"/>
        <v>0.18</v>
      </c>
      <c r="J9" s="89">
        <v>6</v>
      </c>
      <c r="K9" s="84">
        <v>12</v>
      </c>
      <c r="L9" s="93">
        <f t="shared" si="3"/>
        <v>0.21</v>
      </c>
      <c r="M9" s="104">
        <v>6</v>
      </c>
      <c r="N9" s="420">
        <v>30</v>
      </c>
    </row>
    <row r="10" spans="1:14" ht="12.75">
      <c r="A10" s="89">
        <v>7</v>
      </c>
      <c r="B10" s="84">
        <v>11</v>
      </c>
      <c r="C10" s="93">
        <f t="shared" si="0"/>
        <v>0.027500000000000004</v>
      </c>
      <c r="D10" s="89">
        <v>7</v>
      </c>
      <c r="E10" s="84">
        <v>11</v>
      </c>
      <c r="F10" s="93">
        <f t="shared" si="1"/>
        <v>0.11000000000000001</v>
      </c>
      <c r="G10" s="89">
        <v>7</v>
      </c>
      <c r="H10" s="84">
        <v>11</v>
      </c>
      <c r="I10" s="93">
        <f t="shared" si="2"/>
        <v>0.165</v>
      </c>
      <c r="J10" s="89">
        <v>7</v>
      </c>
      <c r="K10" s="84">
        <v>11</v>
      </c>
      <c r="L10" s="93">
        <f t="shared" si="3"/>
        <v>0.1925</v>
      </c>
      <c r="M10" s="104">
        <v>7</v>
      </c>
      <c r="N10" s="420">
        <v>28</v>
      </c>
    </row>
    <row r="11" spans="1:14" ht="12.75">
      <c r="A11" s="89">
        <v>8</v>
      </c>
      <c r="B11" s="84">
        <v>10</v>
      </c>
      <c r="C11" s="93">
        <f t="shared" si="0"/>
        <v>0.025</v>
      </c>
      <c r="D11" s="89">
        <v>8</v>
      </c>
      <c r="E11" s="84">
        <v>10</v>
      </c>
      <c r="F11" s="93">
        <f t="shared" si="1"/>
        <v>0.1</v>
      </c>
      <c r="G11" s="89">
        <v>8</v>
      </c>
      <c r="H11" s="84">
        <v>10</v>
      </c>
      <c r="I11" s="93">
        <f t="shared" si="2"/>
        <v>0.15</v>
      </c>
      <c r="J11" s="89">
        <v>8</v>
      </c>
      <c r="K11" s="84">
        <v>10</v>
      </c>
      <c r="L11" s="93">
        <f t="shared" si="3"/>
        <v>0.175</v>
      </c>
      <c r="M11" s="104">
        <v>8</v>
      </c>
      <c r="N11" s="420">
        <v>26</v>
      </c>
    </row>
    <row r="12" spans="1:14" ht="12.75">
      <c r="A12" s="89">
        <v>9</v>
      </c>
      <c r="B12" s="84">
        <v>8</v>
      </c>
      <c r="C12" s="93">
        <f t="shared" si="0"/>
        <v>0.020000000000000004</v>
      </c>
      <c r="D12" s="89">
        <v>9</v>
      </c>
      <c r="E12" s="84">
        <v>8</v>
      </c>
      <c r="F12" s="93">
        <f t="shared" si="1"/>
        <v>0.08000000000000002</v>
      </c>
      <c r="G12" s="89">
        <v>9</v>
      </c>
      <c r="H12" s="84">
        <v>8</v>
      </c>
      <c r="I12" s="93">
        <f t="shared" si="2"/>
        <v>0.12</v>
      </c>
      <c r="J12" s="89">
        <v>9</v>
      </c>
      <c r="K12" s="84">
        <v>8</v>
      </c>
      <c r="L12" s="93">
        <f t="shared" si="3"/>
        <v>0.13999999999999999</v>
      </c>
      <c r="M12" s="104">
        <v>9</v>
      </c>
      <c r="N12" s="420">
        <v>25</v>
      </c>
    </row>
    <row r="13" spans="1:14" ht="12.75">
      <c r="A13" s="89">
        <v>10</v>
      </c>
      <c r="B13" s="84">
        <v>7</v>
      </c>
      <c r="C13" s="93">
        <f t="shared" si="0"/>
        <v>0.017499999999999998</v>
      </c>
      <c r="D13" s="89">
        <v>10</v>
      </c>
      <c r="E13" s="84">
        <v>7</v>
      </c>
      <c r="F13" s="93">
        <f t="shared" si="1"/>
        <v>0.06999999999999999</v>
      </c>
      <c r="G13" s="89">
        <v>10</v>
      </c>
      <c r="H13" s="84">
        <v>7</v>
      </c>
      <c r="I13" s="93">
        <f t="shared" si="2"/>
        <v>0.105</v>
      </c>
      <c r="J13" s="89">
        <v>10</v>
      </c>
      <c r="K13" s="84">
        <v>7</v>
      </c>
      <c r="L13" s="93">
        <f t="shared" si="3"/>
        <v>0.12249999999999998</v>
      </c>
      <c r="M13" s="104">
        <v>10</v>
      </c>
      <c r="N13" s="420">
        <v>24</v>
      </c>
    </row>
    <row r="14" spans="1:14" ht="12.75">
      <c r="A14" s="89">
        <v>11</v>
      </c>
      <c r="B14" s="84">
        <v>6</v>
      </c>
      <c r="C14" s="93">
        <f t="shared" si="0"/>
        <v>0.015</v>
      </c>
      <c r="D14" s="89">
        <v>11</v>
      </c>
      <c r="E14" s="84">
        <v>6</v>
      </c>
      <c r="F14" s="93">
        <f t="shared" si="1"/>
        <v>0.06</v>
      </c>
      <c r="G14" s="89">
        <v>11</v>
      </c>
      <c r="H14" s="84">
        <v>6</v>
      </c>
      <c r="I14" s="93">
        <f t="shared" si="2"/>
        <v>0.09</v>
      </c>
      <c r="J14" s="89">
        <v>11</v>
      </c>
      <c r="K14" s="84">
        <v>6</v>
      </c>
      <c r="L14" s="93">
        <f t="shared" si="3"/>
        <v>0.105</v>
      </c>
      <c r="M14" s="104">
        <v>11</v>
      </c>
      <c r="N14" s="420">
        <v>23</v>
      </c>
    </row>
    <row r="15" spans="1:14" ht="12.75">
      <c r="A15" s="89">
        <v>12</v>
      </c>
      <c r="B15" s="84">
        <v>5</v>
      </c>
      <c r="C15" s="93">
        <f t="shared" si="0"/>
        <v>0.0125</v>
      </c>
      <c r="D15" s="89">
        <v>12</v>
      </c>
      <c r="E15" s="84">
        <v>5</v>
      </c>
      <c r="F15" s="93">
        <f t="shared" si="1"/>
        <v>0.05</v>
      </c>
      <c r="G15" s="89">
        <v>12</v>
      </c>
      <c r="H15" s="84">
        <v>5</v>
      </c>
      <c r="I15" s="93">
        <f t="shared" si="2"/>
        <v>0.075</v>
      </c>
      <c r="J15" s="89">
        <v>12</v>
      </c>
      <c r="K15" s="84">
        <v>5</v>
      </c>
      <c r="L15" s="93">
        <f t="shared" si="3"/>
        <v>0.0875</v>
      </c>
      <c r="M15" s="104">
        <v>12</v>
      </c>
      <c r="N15" s="420">
        <v>22</v>
      </c>
    </row>
    <row r="16" spans="1:14" ht="12.75">
      <c r="A16" s="89">
        <v>13</v>
      </c>
      <c r="B16" s="84">
        <v>4</v>
      </c>
      <c r="C16" s="93">
        <f t="shared" si="0"/>
        <v>0.010000000000000002</v>
      </c>
      <c r="D16" s="89">
        <v>13</v>
      </c>
      <c r="E16" s="84">
        <v>4</v>
      </c>
      <c r="F16" s="93">
        <f t="shared" si="1"/>
        <v>0.04000000000000001</v>
      </c>
      <c r="G16" s="89">
        <v>13</v>
      </c>
      <c r="H16" s="84">
        <v>4</v>
      </c>
      <c r="I16" s="93">
        <f t="shared" si="2"/>
        <v>0.06</v>
      </c>
      <c r="J16" s="89">
        <v>13</v>
      </c>
      <c r="K16" s="84">
        <v>4</v>
      </c>
      <c r="L16" s="93">
        <f t="shared" si="3"/>
        <v>0.06999999999999999</v>
      </c>
      <c r="M16" s="104">
        <v>13</v>
      </c>
      <c r="N16" s="420">
        <v>21</v>
      </c>
    </row>
    <row r="17" spans="1:14" ht="12.75">
      <c r="A17" s="89">
        <v>14</v>
      </c>
      <c r="B17" s="84">
        <v>3</v>
      </c>
      <c r="C17" s="93">
        <f t="shared" si="0"/>
        <v>0.0075</v>
      </c>
      <c r="D17" s="89">
        <v>14</v>
      </c>
      <c r="E17" s="84">
        <v>3</v>
      </c>
      <c r="F17" s="93">
        <f t="shared" si="1"/>
        <v>0.03</v>
      </c>
      <c r="G17" s="89">
        <v>14</v>
      </c>
      <c r="H17" s="84">
        <v>3</v>
      </c>
      <c r="I17" s="93">
        <f t="shared" si="2"/>
        <v>0.045</v>
      </c>
      <c r="J17" s="89">
        <v>14</v>
      </c>
      <c r="K17" s="84">
        <v>3</v>
      </c>
      <c r="L17" s="93">
        <f t="shared" si="3"/>
        <v>0.0525</v>
      </c>
      <c r="M17" s="104">
        <v>14</v>
      </c>
      <c r="N17" s="420">
        <v>20</v>
      </c>
    </row>
    <row r="18" spans="1:14" ht="12.75">
      <c r="A18" s="89">
        <v>15</v>
      </c>
      <c r="B18" s="84">
        <v>2</v>
      </c>
      <c r="C18" s="93">
        <f t="shared" si="0"/>
        <v>0.005000000000000001</v>
      </c>
      <c r="D18" s="89">
        <v>15</v>
      </c>
      <c r="E18" s="84">
        <v>2</v>
      </c>
      <c r="F18" s="93">
        <f t="shared" si="1"/>
        <v>0.020000000000000004</v>
      </c>
      <c r="G18" s="89">
        <v>15</v>
      </c>
      <c r="H18" s="84">
        <v>2</v>
      </c>
      <c r="I18" s="93">
        <f t="shared" si="2"/>
        <v>0.03</v>
      </c>
      <c r="J18" s="89">
        <v>15</v>
      </c>
      <c r="K18" s="84">
        <v>2</v>
      </c>
      <c r="L18" s="93">
        <f t="shared" si="3"/>
        <v>0.034999999999999996</v>
      </c>
      <c r="M18" s="104">
        <v>15</v>
      </c>
      <c r="N18" s="420">
        <v>19</v>
      </c>
    </row>
    <row r="19" spans="1:14" ht="12.75">
      <c r="A19" s="89">
        <v>16</v>
      </c>
      <c r="B19" s="84">
        <v>1</v>
      </c>
      <c r="C19" s="93">
        <f t="shared" si="0"/>
        <v>0.0025000000000000005</v>
      </c>
      <c r="D19" s="89">
        <v>16</v>
      </c>
      <c r="E19" s="84">
        <v>1</v>
      </c>
      <c r="F19" s="93">
        <f t="shared" si="1"/>
        <v>0.010000000000000002</v>
      </c>
      <c r="G19" s="89">
        <v>16</v>
      </c>
      <c r="H19" s="84">
        <v>1</v>
      </c>
      <c r="I19" s="93">
        <f t="shared" si="2"/>
        <v>0.015</v>
      </c>
      <c r="J19" s="89">
        <v>16</v>
      </c>
      <c r="K19" s="84">
        <v>1</v>
      </c>
      <c r="L19" s="93">
        <f t="shared" si="3"/>
        <v>0.017499999999999998</v>
      </c>
      <c r="M19" s="104">
        <v>16</v>
      </c>
      <c r="N19" s="420">
        <v>18</v>
      </c>
    </row>
    <row r="20" spans="1:14" ht="12.75">
      <c r="A20" s="89">
        <v>17</v>
      </c>
      <c r="B20" s="84">
        <v>0</v>
      </c>
      <c r="C20" s="93">
        <f t="shared" si="0"/>
        <v>0</v>
      </c>
      <c r="D20" s="89">
        <v>17</v>
      </c>
      <c r="E20" s="84">
        <v>0</v>
      </c>
      <c r="F20" s="93">
        <f t="shared" si="1"/>
        <v>0</v>
      </c>
      <c r="G20" s="89">
        <v>17</v>
      </c>
      <c r="H20" s="84">
        <v>0</v>
      </c>
      <c r="I20" s="93">
        <f t="shared" si="2"/>
        <v>0</v>
      </c>
      <c r="J20" s="89">
        <v>17</v>
      </c>
      <c r="K20" s="84">
        <v>0</v>
      </c>
      <c r="L20" s="93">
        <f t="shared" si="3"/>
        <v>0</v>
      </c>
      <c r="M20" s="104">
        <v>17</v>
      </c>
      <c r="N20" s="420">
        <v>16</v>
      </c>
    </row>
    <row r="21" spans="1:14" ht="12.75">
      <c r="A21" s="89">
        <v>18</v>
      </c>
      <c r="B21" s="84">
        <v>0</v>
      </c>
      <c r="C21" s="93">
        <f t="shared" si="0"/>
        <v>0</v>
      </c>
      <c r="D21" s="89">
        <v>18</v>
      </c>
      <c r="E21" s="84">
        <v>0</v>
      </c>
      <c r="F21" s="93">
        <f t="shared" si="1"/>
        <v>0</v>
      </c>
      <c r="G21" s="89">
        <v>18</v>
      </c>
      <c r="H21" s="84">
        <v>0</v>
      </c>
      <c r="I21" s="93">
        <f t="shared" si="2"/>
        <v>0</v>
      </c>
      <c r="J21" s="89">
        <v>18</v>
      </c>
      <c r="K21" s="84">
        <v>0</v>
      </c>
      <c r="L21" s="93">
        <f t="shared" si="3"/>
        <v>0</v>
      </c>
      <c r="M21" s="104">
        <v>18</v>
      </c>
      <c r="N21" s="420">
        <v>15</v>
      </c>
    </row>
    <row r="22" spans="1:14" ht="12.75">
      <c r="A22" s="89">
        <v>19</v>
      </c>
      <c r="B22" s="84">
        <v>0</v>
      </c>
      <c r="C22" s="93">
        <f t="shared" si="0"/>
        <v>0</v>
      </c>
      <c r="D22" s="89">
        <v>19</v>
      </c>
      <c r="E22" s="84">
        <v>0</v>
      </c>
      <c r="F22" s="93">
        <f t="shared" si="1"/>
        <v>0</v>
      </c>
      <c r="G22" s="89">
        <v>19</v>
      </c>
      <c r="H22" s="84">
        <v>0</v>
      </c>
      <c r="I22" s="93">
        <f t="shared" si="2"/>
        <v>0</v>
      </c>
      <c r="J22" s="89">
        <v>19</v>
      </c>
      <c r="K22" s="84">
        <v>0</v>
      </c>
      <c r="L22" s="93">
        <f t="shared" si="3"/>
        <v>0</v>
      </c>
      <c r="M22" s="104">
        <v>19</v>
      </c>
      <c r="N22" s="420">
        <v>14</v>
      </c>
    </row>
    <row r="23" spans="1:14" ht="12.75">
      <c r="A23" s="89">
        <v>20</v>
      </c>
      <c r="B23" s="84">
        <v>0</v>
      </c>
      <c r="C23" s="93">
        <f t="shared" si="0"/>
        <v>0</v>
      </c>
      <c r="D23" s="89">
        <v>20</v>
      </c>
      <c r="E23" s="84">
        <v>0</v>
      </c>
      <c r="F23" s="93">
        <f t="shared" si="1"/>
        <v>0</v>
      </c>
      <c r="G23" s="89">
        <v>20</v>
      </c>
      <c r="H23" s="84">
        <v>0</v>
      </c>
      <c r="I23" s="93">
        <f t="shared" si="2"/>
        <v>0</v>
      </c>
      <c r="J23" s="89">
        <v>20</v>
      </c>
      <c r="K23" s="84">
        <v>0</v>
      </c>
      <c r="L23" s="93">
        <f t="shared" si="3"/>
        <v>0</v>
      </c>
      <c r="M23" s="104">
        <v>20</v>
      </c>
      <c r="N23" s="420">
        <v>13</v>
      </c>
    </row>
    <row r="24" spans="1:14" ht="12.75">
      <c r="A24" s="89">
        <v>21</v>
      </c>
      <c r="B24" s="84">
        <v>0</v>
      </c>
      <c r="C24" s="93">
        <f t="shared" si="0"/>
        <v>0</v>
      </c>
      <c r="D24" s="89">
        <v>21</v>
      </c>
      <c r="E24" s="84">
        <v>0</v>
      </c>
      <c r="F24" s="93">
        <f t="shared" si="1"/>
        <v>0</v>
      </c>
      <c r="G24" s="89">
        <v>21</v>
      </c>
      <c r="H24" s="84">
        <v>0</v>
      </c>
      <c r="I24" s="93">
        <f t="shared" si="2"/>
        <v>0</v>
      </c>
      <c r="J24" s="89">
        <v>21</v>
      </c>
      <c r="K24" s="84">
        <v>0</v>
      </c>
      <c r="L24" s="93">
        <f t="shared" si="3"/>
        <v>0</v>
      </c>
      <c r="M24" s="104">
        <v>21</v>
      </c>
      <c r="N24" s="420">
        <v>12</v>
      </c>
    </row>
    <row r="25" spans="1:14" ht="12.75">
      <c r="A25" s="89">
        <v>22</v>
      </c>
      <c r="B25" s="84">
        <v>0</v>
      </c>
      <c r="C25" s="93">
        <f t="shared" si="0"/>
        <v>0</v>
      </c>
      <c r="D25" s="89">
        <v>22</v>
      </c>
      <c r="E25" s="84">
        <v>0</v>
      </c>
      <c r="F25" s="93">
        <f t="shared" si="1"/>
        <v>0</v>
      </c>
      <c r="G25" s="89">
        <v>22</v>
      </c>
      <c r="H25" s="84">
        <v>0</v>
      </c>
      <c r="I25" s="93">
        <f t="shared" si="2"/>
        <v>0</v>
      </c>
      <c r="J25" s="89">
        <v>22</v>
      </c>
      <c r="K25" s="84">
        <v>0</v>
      </c>
      <c r="L25" s="93">
        <f t="shared" si="3"/>
        <v>0</v>
      </c>
      <c r="M25" s="104">
        <v>22</v>
      </c>
      <c r="N25" s="420">
        <v>11</v>
      </c>
    </row>
    <row r="26" spans="1:14" ht="12.75">
      <c r="A26" s="89">
        <v>23</v>
      </c>
      <c r="B26" s="84">
        <v>0</v>
      </c>
      <c r="C26" s="93">
        <f t="shared" si="0"/>
        <v>0</v>
      </c>
      <c r="D26" s="89">
        <v>23</v>
      </c>
      <c r="E26" s="84">
        <v>0</v>
      </c>
      <c r="F26" s="93">
        <f t="shared" si="1"/>
        <v>0</v>
      </c>
      <c r="G26" s="89">
        <v>23</v>
      </c>
      <c r="H26" s="84">
        <v>0</v>
      </c>
      <c r="I26" s="93">
        <f t="shared" si="2"/>
        <v>0</v>
      </c>
      <c r="J26" s="89">
        <v>23</v>
      </c>
      <c r="K26" s="84">
        <v>0</v>
      </c>
      <c r="L26" s="93">
        <f t="shared" si="3"/>
        <v>0</v>
      </c>
      <c r="M26" s="104">
        <v>23</v>
      </c>
      <c r="N26" s="420">
        <v>10</v>
      </c>
    </row>
    <row r="27" spans="1:14" ht="12.75">
      <c r="A27" s="89">
        <v>24</v>
      </c>
      <c r="B27" s="84">
        <v>0</v>
      </c>
      <c r="C27" s="93">
        <f t="shared" si="0"/>
        <v>0</v>
      </c>
      <c r="D27" s="89">
        <v>24</v>
      </c>
      <c r="E27" s="84">
        <v>0</v>
      </c>
      <c r="F27" s="93">
        <f t="shared" si="1"/>
        <v>0</v>
      </c>
      <c r="G27" s="89">
        <v>24</v>
      </c>
      <c r="H27" s="84">
        <v>0</v>
      </c>
      <c r="I27" s="93">
        <f t="shared" si="2"/>
        <v>0</v>
      </c>
      <c r="J27" s="89">
        <v>24</v>
      </c>
      <c r="K27" s="84">
        <v>0</v>
      </c>
      <c r="L27" s="93">
        <f t="shared" si="3"/>
        <v>0</v>
      </c>
      <c r="M27" s="104">
        <v>24</v>
      </c>
      <c r="N27" s="420">
        <v>9</v>
      </c>
    </row>
    <row r="28" spans="1:14" ht="12.75">
      <c r="A28" s="89">
        <v>25</v>
      </c>
      <c r="B28" s="84">
        <v>0</v>
      </c>
      <c r="C28" s="93">
        <f t="shared" si="0"/>
        <v>0</v>
      </c>
      <c r="D28" s="89">
        <v>25</v>
      </c>
      <c r="E28" s="84">
        <v>0</v>
      </c>
      <c r="F28" s="93">
        <f t="shared" si="1"/>
        <v>0</v>
      </c>
      <c r="G28" s="89">
        <v>25</v>
      </c>
      <c r="H28" s="84">
        <v>0</v>
      </c>
      <c r="I28" s="93">
        <f t="shared" si="2"/>
        <v>0</v>
      </c>
      <c r="J28" s="89">
        <v>25</v>
      </c>
      <c r="K28" s="84">
        <v>0</v>
      </c>
      <c r="L28" s="93">
        <f t="shared" si="3"/>
        <v>0</v>
      </c>
      <c r="M28" s="104">
        <v>25</v>
      </c>
      <c r="N28" s="420">
        <v>8</v>
      </c>
    </row>
    <row r="29" spans="1:14" ht="12.75">
      <c r="A29" s="89">
        <v>26</v>
      </c>
      <c r="B29" s="84">
        <v>0</v>
      </c>
      <c r="C29" s="93">
        <f t="shared" si="0"/>
        <v>0</v>
      </c>
      <c r="D29" s="89">
        <v>26</v>
      </c>
      <c r="E29" s="84">
        <v>0</v>
      </c>
      <c r="F29" s="93">
        <f t="shared" si="1"/>
        <v>0</v>
      </c>
      <c r="G29" s="89">
        <v>26</v>
      </c>
      <c r="H29" s="84">
        <v>0</v>
      </c>
      <c r="I29" s="93">
        <f t="shared" si="2"/>
        <v>0</v>
      </c>
      <c r="J29" s="89">
        <v>26</v>
      </c>
      <c r="K29" s="84">
        <v>0</v>
      </c>
      <c r="L29" s="93">
        <f t="shared" si="3"/>
        <v>0</v>
      </c>
      <c r="M29" s="104">
        <v>26</v>
      </c>
      <c r="N29" s="420">
        <v>7</v>
      </c>
    </row>
    <row r="30" spans="1:14" ht="12.75">
      <c r="A30" s="89">
        <v>27</v>
      </c>
      <c r="B30" s="84">
        <v>0</v>
      </c>
      <c r="C30" s="93">
        <f t="shared" si="0"/>
        <v>0</v>
      </c>
      <c r="D30" s="89">
        <v>27</v>
      </c>
      <c r="E30" s="84">
        <v>0</v>
      </c>
      <c r="F30" s="93">
        <f t="shared" si="1"/>
        <v>0</v>
      </c>
      <c r="G30" s="89">
        <v>27</v>
      </c>
      <c r="H30" s="84">
        <v>0</v>
      </c>
      <c r="I30" s="93">
        <f t="shared" si="2"/>
        <v>0</v>
      </c>
      <c r="J30" s="89">
        <v>27</v>
      </c>
      <c r="K30" s="84">
        <v>0</v>
      </c>
      <c r="L30" s="93">
        <f t="shared" si="3"/>
        <v>0</v>
      </c>
      <c r="M30" s="104">
        <v>27</v>
      </c>
      <c r="N30" s="420">
        <v>6</v>
      </c>
    </row>
    <row r="31" spans="1:14" ht="12.75">
      <c r="A31" s="89">
        <v>28</v>
      </c>
      <c r="B31" s="84">
        <v>0</v>
      </c>
      <c r="C31" s="93">
        <f t="shared" si="0"/>
        <v>0</v>
      </c>
      <c r="D31" s="89">
        <v>28</v>
      </c>
      <c r="E31" s="84">
        <v>0</v>
      </c>
      <c r="F31" s="93">
        <f t="shared" si="1"/>
        <v>0</v>
      </c>
      <c r="G31" s="89">
        <v>28</v>
      </c>
      <c r="H31" s="84">
        <v>0</v>
      </c>
      <c r="I31" s="93">
        <f t="shared" si="2"/>
        <v>0</v>
      </c>
      <c r="J31" s="89">
        <v>28</v>
      </c>
      <c r="K31" s="84">
        <v>0</v>
      </c>
      <c r="L31" s="93">
        <f t="shared" si="3"/>
        <v>0</v>
      </c>
      <c r="M31" s="104">
        <v>28</v>
      </c>
      <c r="N31" s="420">
        <v>5</v>
      </c>
    </row>
    <row r="32" spans="1:14" ht="12.75">
      <c r="A32" s="89">
        <v>29</v>
      </c>
      <c r="B32" s="84">
        <v>0</v>
      </c>
      <c r="C32" s="93">
        <f t="shared" si="0"/>
        <v>0</v>
      </c>
      <c r="D32" s="89">
        <v>29</v>
      </c>
      <c r="E32" s="84">
        <v>0</v>
      </c>
      <c r="F32" s="93">
        <f t="shared" si="1"/>
        <v>0</v>
      </c>
      <c r="G32" s="89">
        <v>29</v>
      </c>
      <c r="H32" s="84">
        <v>0</v>
      </c>
      <c r="I32" s="93">
        <f t="shared" si="2"/>
        <v>0</v>
      </c>
      <c r="J32" s="89">
        <v>29</v>
      </c>
      <c r="K32" s="84">
        <v>0</v>
      </c>
      <c r="L32" s="93">
        <f t="shared" si="3"/>
        <v>0</v>
      </c>
      <c r="M32" s="104">
        <v>29</v>
      </c>
      <c r="N32" s="420">
        <v>4</v>
      </c>
    </row>
    <row r="33" spans="1:14" ht="12.75">
      <c r="A33" s="89">
        <v>30</v>
      </c>
      <c r="B33" s="84">
        <v>0</v>
      </c>
      <c r="C33" s="93">
        <f t="shared" si="0"/>
        <v>0</v>
      </c>
      <c r="D33" s="89">
        <v>30</v>
      </c>
      <c r="E33" s="84">
        <v>0</v>
      </c>
      <c r="F33" s="93">
        <f t="shared" si="1"/>
        <v>0</v>
      </c>
      <c r="G33" s="89">
        <v>30</v>
      </c>
      <c r="H33" s="84">
        <v>0</v>
      </c>
      <c r="I33" s="93">
        <f t="shared" si="2"/>
        <v>0</v>
      </c>
      <c r="J33" s="89">
        <v>30</v>
      </c>
      <c r="K33" s="84">
        <v>0</v>
      </c>
      <c r="L33" s="93">
        <f t="shared" si="3"/>
        <v>0</v>
      </c>
      <c r="M33" s="104">
        <v>30</v>
      </c>
      <c r="N33" s="420">
        <v>3</v>
      </c>
    </row>
    <row r="34" spans="1:14" ht="12.75">
      <c r="A34" s="89">
        <v>31</v>
      </c>
      <c r="B34" s="84">
        <v>0</v>
      </c>
      <c r="C34" s="93">
        <f t="shared" si="0"/>
        <v>0</v>
      </c>
      <c r="D34" s="89">
        <v>31</v>
      </c>
      <c r="E34" s="84">
        <v>0</v>
      </c>
      <c r="F34" s="93">
        <f t="shared" si="1"/>
        <v>0</v>
      </c>
      <c r="G34" s="89">
        <v>31</v>
      </c>
      <c r="H34" s="84">
        <v>0</v>
      </c>
      <c r="I34" s="93">
        <f t="shared" si="2"/>
        <v>0</v>
      </c>
      <c r="J34" s="89">
        <v>31</v>
      </c>
      <c r="K34" s="84">
        <v>0</v>
      </c>
      <c r="L34" s="93">
        <f t="shared" si="3"/>
        <v>0</v>
      </c>
      <c r="M34" s="104">
        <v>31</v>
      </c>
      <c r="N34" s="420">
        <v>2</v>
      </c>
    </row>
    <row r="35" spans="1:14" ht="12.75">
      <c r="A35" s="89">
        <v>32</v>
      </c>
      <c r="B35" s="84">
        <v>0</v>
      </c>
      <c r="C35" s="93">
        <f t="shared" si="0"/>
        <v>0</v>
      </c>
      <c r="D35" s="89">
        <v>32</v>
      </c>
      <c r="E35" s="84">
        <v>0</v>
      </c>
      <c r="F35" s="93">
        <f t="shared" si="1"/>
        <v>0</v>
      </c>
      <c r="G35" s="89">
        <v>32</v>
      </c>
      <c r="H35" s="84">
        <v>0</v>
      </c>
      <c r="I35" s="93">
        <f t="shared" si="2"/>
        <v>0</v>
      </c>
      <c r="J35" s="89">
        <v>32</v>
      </c>
      <c r="K35" s="84">
        <v>0</v>
      </c>
      <c r="L35" s="93">
        <f t="shared" si="3"/>
        <v>0</v>
      </c>
      <c r="M35" s="104">
        <v>32</v>
      </c>
      <c r="N35" s="420">
        <v>1</v>
      </c>
    </row>
    <row r="36" spans="1:14" ht="12.75">
      <c r="A36" s="89">
        <v>33</v>
      </c>
      <c r="B36" s="84">
        <v>0</v>
      </c>
      <c r="C36" s="93">
        <f t="shared" si="0"/>
        <v>0</v>
      </c>
      <c r="D36" s="89">
        <v>33</v>
      </c>
      <c r="E36" s="84">
        <v>0</v>
      </c>
      <c r="F36" s="93">
        <f t="shared" si="1"/>
        <v>0</v>
      </c>
      <c r="G36" s="89">
        <v>33</v>
      </c>
      <c r="H36" s="84">
        <v>0</v>
      </c>
      <c r="I36" s="93">
        <f t="shared" si="2"/>
        <v>0</v>
      </c>
      <c r="J36" s="89">
        <v>33</v>
      </c>
      <c r="K36" s="84">
        <v>0</v>
      </c>
      <c r="L36" s="93">
        <f t="shared" si="3"/>
        <v>0</v>
      </c>
      <c r="M36" s="104">
        <v>33</v>
      </c>
      <c r="N36" s="420">
        <v>0</v>
      </c>
    </row>
    <row r="37" spans="1:14" ht="12.75">
      <c r="A37" s="89">
        <v>34</v>
      </c>
      <c r="B37" s="84">
        <v>0</v>
      </c>
      <c r="C37" s="93">
        <f t="shared" si="0"/>
        <v>0</v>
      </c>
      <c r="D37" s="89">
        <v>34</v>
      </c>
      <c r="E37" s="84">
        <v>0</v>
      </c>
      <c r="F37" s="93">
        <f t="shared" si="1"/>
        <v>0</v>
      </c>
      <c r="G37" s="89">
        <v>34</v>
      </c>
      <c r="H37" s="84">
        <v>0</v>
      </c>
      <c r="I37" s="93">
        <f t="shared" si="2"/>
        <v>0</v>
      </c>
      <c r="J37" s="89">
        <v>34</v>
      </c>
      <c r="K37" s="84">
        <v>0</v>
      </c>
      <c r="L37" s="93">
        <f t="shared" si="3"/>
        <v>0</v>
      </c>
      <c r="M37" s="104">
        <v>34</v>
      </c>
      <c r="N37" s="420">
        <v>0</v>
      </c>
    </row>
    <row r="38" spans="1:14" ht="12.75">
      <c r="A38" s="89">
        <v>35</v>
      </c>
      <c r="B38" s="84">
        <v>0</v>
      </c>
      <c r="C38" s="93">
        <f t="shared" si="0"/>
        <v>0</v>
      </c>
      <c r="D38" s="89">
        <v>35</v>
      </c>
      <c r="E38" s="84">
        <v>0</v>
      </c>
      <c r="F38" s="93">
        <f t="shared" si="1"/>
        <v>0</v>
      </c>
      <c r="G38" s="89">
        <v>35</v>
      </c>
      <c r="H38" s="84">
        <v>0</v>
      </c>
      <c r="I38" s="93">
        <f t="shared" si="2"/>
        <v>0</v>
      </c>
      <c r="J38" s="89">
        <v>35</v>
      </c>
      <c r="K38" s="84">
        <v>0</v>
      </c>
      <c r="L38" s="93">
        <f t="shared" si="3"/>
        <v>0</v>
      </c>
      <c r="M38" s="104">
        <v>35</v>
      </c>
      <c r="N38" s="420">
        <v>0</v>
      </c>
    </row>
    <row r="39" spans="1:14" ht="12.75">
      <c r="A39" s="89">
        <v>36</v>
      </c>
      <c r="B39" s="84">
        <v>0</v>
      </c>
      <c r="C39" s="93">
        <f t="shared" si="0"/>
        <v>0</v>
      </c>
      <c r="D39" s="89">
        <v>36</v>
      </c>
      <c r="E39" s="84">
        <v>0</v>
      </c>
      <c r="F39" s="93">
        <f t="shared" si="1"/>
        <v>0</v>
      </c>
      <c r="G39" s="89">
        <v>36</v>
      </c>
      <c r="H39" s="84">
        <v>0</v>
      </c>
      <c r="I39" s="93">
        <f t="shared" si="2"/>
        <v>0</v>
      </c>
      <c r="J39" s="89">
        <v>36</v>
      </c>
      <c r="K39" s="84">
        <v>0</v>
      </c>
      <c r="L39" s="93">
        <f t="shared" si="3"/>
        <v>0</v>
      </c>
      <c r="M39" s="104">
        <v>36</v>
      </c>
      <c r="N39" s="420">
        <v>0</v>
      </c>
    </row>
    <row r="40" spans="1:14" ht="12.75">
      <c r="A40" s="89">
        <v>37</v>
      </c>
      <c r="B40" s="84">
        <v>0</v>
      </c>
      <c r="C40" s="93">
        <f t="shared" si="0"/>
        <v>0</v>
      </c>
      <c r="D40" s="89">
        <v>37</v>
      </c>
      <c r="E40" s="84">
        <v>0</v>
      </c>
      <c r="F40" s="93">
        <f t="shared" si="1"/>
        <v>0</v>
      </c>
      <c r="G40" s="89">
        <v>37</v>
      </c>
      <c r="H40" s="84">
        <v>0</v>
      </c>
      <c r="I40" s="93">
        <f t="shared" si="2"/>
        <v>0</v>
      </c>
      <c r="J40" s="89">
        <v>37</v>
      </c>
      <c r="K40" s="84">
        <v>0</v>
      </c>
      <c r="L40" s="93">
        <f t="shared" si="3"/>
        <v>0</v>
      </c>
      <c r="M40" s="104">
        <v>37</v>
      </c>
      <c r="N40" s="420">
        <v>0</v>
      </c>
    </row>
    <row r="41" spans="1:14" ht="12.75">
      <c r="A41" s="89">
        <v>38</v>
      </c>
      <c r="B41" s="84">
        <v>0</v>
      </c>
      <c r="C41" s="93">
        <f t="shared" si="0"/>
        <v>0</v>
      </c>
      <c r="D41" s="89">
        <v>38</v>
      </c>
      <c r="E41" s="84">
        <v>0</v>
      </c>
      <c r="F41" s="93">
        <f t="shared" si="1"/>
        <v>0</v>
      </c>
      <c r="G41" s="89">
        <v>38</v>
      </c>
      <c r="H41" s="84">
        <v>0</v>
      </c>
      <c r="I41" s="93">
        <f t="shared" si="2"/>
        <v>0</v>
      </c>
      <c r="J41" s="89">
        <v>38</v>
      </c>
      <c r="K41" s="84">
        <v>0</v>
      </c>
      <c r="L41" s="93">
        <f t="shared" si="3"/>
        <v>0</v>
      </c>
      <c r="M41" s="104">
        <v>38</v>
      </c>
      <c r="N41" s="420">
        <v>0</v>
      </c>
    </row>
    <row r="42" spans="1:14" ht="12.75">
      <c r="A42" s="89">
        <v>39</v>
      </c>
      <c r="B42" s="84">
        <v>0</v>
      </c>
      <c r="C42" s="93">
        <f t="shared" si="0"/>
        <v>0</v>
      </c>
      <c r="D42" s="89">
        <v>39</v>
      </c>
      <c r="E42" s="84">
        <v>0</v>
      </c>
      <c r="F42" s="93">
        <f t="shared" si="1"/>
        <v>0</v>
      </c>
      <c r="G42" s="89">
        <v>39</v>
      </c>
      <c r="H42" s="84">
        <v>0</v>
      </c>
      <c r="I42" s="93">
        <f t="shared" si="2"/>
        <v>0</v>
      </c>
      <c r="J42" s="89">
        <v>39</v>
      </c>
      <c r="K42" s="84">
        <v>0</v>
      </c>
      <c r="L42" s="93">
        <f t="shared" si="3"/>
        <v>0</v>
      </c>
      <c r="M42" s="104">
        <v>39</v>
      </c>
      <c r="N42" s="420">
        <v>0</v>
      </c>
    </row>
    <row r="43" spans="1:14" ht="13.5" thickBot="1">
      <c r="A43" s="90">
        <v>40</v>
      </c>
      <c r="B43" s="91">
        <v>0</v>
      </c>
      <c r="C43" s="94">
        <f t="shared" si="0"/>
        <v>0</v>
      </c>
      <c r="D43" s="90">
        <v>40</v>
      </c>
      <c r="E43" s="91">
        <v>0</v>
      </c>
      <c r="F43" s="94">
        <f t="shared" si="1"/>
        <v>0</v>
      </c>
      <c r="G43" s="90">
        <v>40</v>
      </c>
      <c r="H43" s="91">
        <v>0</v>
      </c>
      <c r="I43" s="94">
        <f t="shared" si="2"/>
        <v>0</v>
      </c>
      <c r="J43" s="90">
        <v>40</v>
      </c>
      <c r="K43" s="91">
        <v>0</v>
      </c>
      <c r="L43" s="94">
        <f t="shared" si="3"/>
        <v>0</v>
      </c>
      <c r="M43" s="105">
        <v>40</v>
      </c>
      <c r="N43" s="421">
        <v>0</v>
      </c>
    </row>
    <row r="44" spans="13:14" ht="12.75">
      <c r="M44" s="1"/>
      <c r="N44" s="1"/>
    </row>
    <row r="45" spans="1:14" ht="12.75">
      <c r="A45" s="107"/>
      <c r="B45" s="107"/>
      <c r="M45" s="1"/>
      <c r="N45" s="1"/>
    </row>
    <row r="46" spans="1:14" ht="12.75">
      <c r="A46" s="174"/>
      <c r="B46" s="174"/>
      <c r="M46" s="1"/>
      <c r="N46" s="1"/>
    </row>
    <row r="47" spans="1:14" ht="12.75">
      <c r="A47" s="174"/>
      <c r="B47" s="174"/>
      <c r="M47" s="1"/>
      <c r="N47" s="1"/>
    </row>
    <row r="48" ht="12.75">
      <c r="A48" s="174"/>
    </row>
    <row r="49" ht="12.75">
      <c r="A49" s="174"/>
    </row>
  </sheetData>
  <sheetProtection/>
  <mergeCells count="5">
    <mergeCell ref="A2:C2"/>
    <mergeCell ref="D2:F2"/>
    <mergeCell ref="G2:I2"/>
    <mergeCell ref="J2:L2"/>
    <mergeCell ref="M2:N2"/>
  </mergeCells>
  <printOptions/>
  <pageMargins left="0.787401575" right="0.787401575" top="0.984251969" bottom="0.984251969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572"/>
  <sheetViews>
    <sheetView showZeros="0" zoomScalePageLayoutView="0" workbookViewId="0" topLeftCell="A369">
      <selection activeCell="F412" sqref="F412"/>
    </sheetView>
  </sheetViews>
  <sheetFormatPr defaultColWidth="11.421875" defaultRowHeight="12.75"/>
  <sheetData>
    <row r="1" ht="13.5" thickBot="1"/>
    <row r="2" spans="1:4" ht="16.5" thickBot="1">
      <c r="A2" s="102" t="s">
        <v>47</v>
      </c>
      <c r="B2" s="95" t="s">
        <v>51</v>
      </c>
      <c r="C2" s="100" t="s">
        <v>44</v>
      </c>
      <c r="D2" t="s">
        <v>77</v>
      </c>
    </row>
    <row r="3" spans="1:3" ht="12.75">
      <c r="A3" s="245" t="str">
        <f>'11 ans et -'!A5</f>
        <v>SSSL</v>
      </c>
      <c r="B3" s="246" t="str">
        <f>'11 ans et -'!B5</f>
        <v>Sybel Roy</v>
      </c>
      <c r="C3" s="238">
        <f>'11 ans et -'!J5</f>
        <v>18</v>
      </c>
    </row>
    <row r="4" spans="1:3" ht="12.75">
      <c r="A4" s="247" t="str">
        <f>'11 ans et -'!A6</f>
        <v>CSRN</v>
      </c>
      <c r="B4" s="248" t="str">
        <f>'11 ans et -'!B6</f>
        <v>Samya Chakir</v>
      </c>
      <c r="C4" s="241">
        <f>'11 ans et -'!J6</f>
        <v>20</v>
      </c>
    </row>
    <row r="5" spans="1:3" ht="12.75">
      <c r="A5" s="247" t="str">
        <f>'11 ans et -'!A7</f>
        <v>CSRN</v>
      </c>
      <c r="B5" s="248" t="str">
        <f>'11 ans et -'!B7</f>
        <v>Gabrielle Thibodeau</v>
      </c>
      <c r="C5" s="241" t="str">
        <f>'11 ans et -'!J7</f>
        <v>0</v>
      </c>
    </row>
    <row r="6" spans="1:3" ht="12.75">
      <c r="A6" s="247" t="str">
        <f>'11 ans et -'!A8</f>
        <v>CSRN</v>
      </c>
      <c r="B6" s="248" t="str">
        <f>'11 ans et -'!B8</f>
        <v>Anabelle Rhéaume</v>
      </c>
      <c r="C6" s="241" t="str">
        <f>'11 ans et -'!J8</f>
        <v>0</v>
      </c>
    </row>
    <row r="7" spans="1:3" ht="12.75">
      <c r="A7" s="247" t="str">
        <f>'11 ans et -'!A9</f>
        <v>CSRN</v>
      </c>
      <c r="B7" s="248" t="str">
        <f>'11 ans et -'!B9</f>
        <v>Zoé Martin</v>
      </c>
      <c r="C7" s="241">
        <f>'11 ans et -'!J9</f>
        <v>16</v>
      </c>
    </row>
    <row r="8" spans="1:3" ht="12.75">
      <c r="A8" s="247" t="str">
        <f>'11 ans et -'!A10</f>
        <v>CSRAD</v>
      </c>
      <c r="B8" s="248" t="str">
        <f>'11 ans et -'!B10</f>
        <v>Malory Boisclair</v>
      </c>
      <c r="C8" s="241">
        <f>'11 ans et -'!J10</f>
        <v>14</v>
      </c>
    </row>
    <row r="9" spans="1:3" ht="12.75">
      <c r="A9" s="247" t="str">
        <f>'11 ans et -'!A11</f>
        <v>CAEM</v>
      </c>
      <c r="B9" s="248" t="str">
        <f>'11 ans et -'!B11</f>
        <v>Aglaé Chisogne</v>
      </c>
      <c r="C9" s="241">
        <f>'11 ans et -'!J11</f>
      </c>
    </row>
    <row r="10" spans="1:3" ht="12.75">
      <c r="A10" s="247" t="str">
        <f>'11 ans et -'!A12</f>
        <v>CLUB 8</v>
      </c>
      <c r="B10" s="248" t="str">
        <f>'11 ans et -'!B12</f>
        <v>Participant 8</v>
      </c>
      <c r="C10" s="241">
        <f>'11 ans et -'!J12</f>
      </c>
    </row>
    <row r="11" spans="1:3" ht="12.75">
      <c r="A11" s="247" t="str">
        <f>'11 ans et -'!A13</f>
        <v>CLUB 9</v>
      </c>
      <c r="B11" s="248" t="str">
        <f>'11 ans et -'!B13</f>
        <v>Participant 9</v>
      </c>
      <c r="C11" s="241">
        <f>'11 ans et -'!J13</f>
      </c>
    </row>
    <row r="12" spans="1:3" ht="12.75">
      <c r="A12" s="247" t="str">
        <f>'11 ans et -'!A14</f>
        <v>CLUB 10</v>
      </c>
      <c r="B12" s="248" t="str">
        <f>'11 ans et -'!B14</f>
        <v>Participant 10</v>
      </c>
      <c r="C12" s="241">
        <f>'11 ans et -'!J14</f>
      </c>
    </row>
    <row r="13" spans="1:3" ht="12.75">
      <c r="A13" s="247" t="str">
        <f>'11 ans et -'!A15</f>
        <v>CLUB 11</v>
      </c>
      <c r="B13" s="248" t="str">
        <f>'11 ans et -'!B15</f>
        <v>Participant 11</v>
      </c>
      <c r="C13" s="241">
        <f>'11 ans et -'!J15</f>
      </c>
    </row>
    <row r="14" spans="1:3" ht="12.75">
      <c r="A14" s="247" t="str">
        <f>'11 ans et -'!A16</f>
        <v>CLUB 12</v>
      </c>
      <c r="B14" s="248" t="str">
        <f>'11 ans et -'!B16</f>
        <v>Participant 12</v>
      </c>
      <c r="C14" s="241">
        <f>'11 ans et -'!J16</f>
      </c>
    </row>
    <row r="15" spans="1:3" ht="12.75">
      <c r="A15" s="247" t="str">
        <f>'11 ans et -'!A17</f>
        <v>CLUB 13</v>
      </c>
      <c r="B15" s="248" t="str">
        <f>'11 ans et -'!B17</f>
        <v>Participant 13</v>
      </c>
      <c r="C15" s="241">
        <f>'11 ans et -'!J17</f>
      </c>
    </row>
    <row r="16" spans="1:3" ht="12.75">
      <c r="A16" s="247" t="str">
        <f>'11 ans et -'!A18</f>
        <v>CLUB 14</v>
      </c>
      <c r="B16" s="248" t="str">
        <f>'11 ans et -'!B18</f>
        <v>Participant 14</v>
      </c>
      <c r="C16" s="241">
        <f>'11 ans et -'!J18</f>
      </c>
    </row>
    <row r="17" spans="1:3" ht="12.75">
      <c r="A17" s="247" t="str">
        <f>'11 ans et -'!A19</f>
        <v>CLUB 15</v>
      </c>
      <c r="B17" s="248" t="str">
        <f>'11 ans et -'!B19</f>
        <v>Participant 15</v>
      </c>
      <c r="C17" s="241">
        <f>'11 ans et -'!J19</f>
      </c>
    </row>
    <row r="18" spans="1:3" ht="12.75">
      <c r="A18" s="247" t="str">
        <f>'11 ans et -'!A20</f>
        <v>CLUB 16</v>
      </c>
      <c r="B18" s="248" t="str">
        <f>'11 ans et -'!B20</f>
        <v>Participant 16</v>
      </c>
      <c r="C18" s="241">
        <f>'11 ans et -'!J20</f>
      </c>
    </row>
    <row r="19" spans="1:3" ht="12.75">
      <c r="A19" s="247" t="str">
        <f>'11 ans et -'!A21</f>
        <v>CLUB 17</v>
      </c>
      <c r="B19" s="248" t="str">
        <f>'11 ans et -'!B21</f>
        <v>Participant 17</v>
      </c>
      <c r="C19" s="241">
        <f>'11 ans et -'!J21</f>
      </c>
    </row>
    <row r="20" spans="1:3" ht="12.75">
      <c r="A20" s="247" t="str">
        <f>'11 ans et -'!A22</f>
        <v>CLUB 18</v>
      </c>
      <c r="B20" s="248" t="str">
        <f>'11 ans et -'!B22</f>
        <v>Participant 18</v>
      </c>
      <c r="C20" s="241">
        <f>'11 ans et -'!J22</f>
      </c>
    </row>
    <row r="21" spans="1:3" ht="12.75">
      <c r="A21" s="247" t="str">
        <f>'11 ans et -'!A23</f>
        <v>CLUB 19</v>
      </c>
      <c r="B21" s="248" t="str">
        <f>'11 ans et -'!B23</f>
        <v>Participant 19</v>
      </c>
      <c r="C21" s="241">
        <f>'11 ans et -'!J23</f>
      </c>
    </row>
    <row r="22" spans="1:3" ht="12.75">
      <c r="A22" s="247" t="str">
        <f>'11 ans et -'!A24</f>
        <v>CLUB 20</v>
      </c>
      <c r="B22" s="248" t="str">
        <f>'11 ans et -'!B24</f>
        <v>Participant 20</v>
      </c>
      <c r="C22" s="241">
        <f>'11 ans et -'!J24</f>
      </c>
    </row>
    <row r="23" spans="1:3" ht="12.75">
      <c r="A23" s="247" t="str">
        <f>'11 ans et -'!A25</f>
        <v>CLUB 21</v>
      </c>
      <c r="B23" s="248" t="str">
        <f>'11 ans et -'!B25</f>
        <v>Participant 21</v>
      </c>
      <c r="C23" s="241">
        <f>'11 ans et -'!J25</f>
      </c>
    </row>
    <row r="24" spans="1:3" ht="12.75">
      <c r="A24" s="247" t="str">
        <f>'11 ans et -'!A26</f>
        <v>CLUB 22</v>
      </c>
      <c r="B24" s="248" t="str">
        <f>'11 ans et -'!B26</f>
        <v>Participant 22</v>
      </c>
      <c r="C24" s="241">
        <f>'11 ans et -'!J26</f>
      </c>
    </row>
    <row r="25" spans="1:3" ht="12.75">
      <c r="A25" s="247" t="str">
        <f>'11 ans et -'!A27</f>
        <v>CLUB 23</v>
      </c>
      <c r="B25" s="248" t="str">
        <f>'11 ans et -'!B27</f>
        <v>Participant 23</v>
      </c>
      <c r="C25" s="241">
        <f>'11 ans et -'!J27</f>
      </c>
    </row>
    <row r="26" spans="1:3" ht="12.75">
      <c r="A26" s="247" t="str">
        <f>'11 ans et -'!A28</f>
        <v>CLUB 24</v>
      </c>
      <c r="B26" s="248" t="str">
        <f>'11 ans et -'!B28</f>
        <v>Participant 24</v>
      </c>
      <c r="C26" s="241">
        <f>'11 ans et -'!J28</f>
      </c>
    </row>
    <row r="27" spans="1:3" ht="12.75">
      <c r="A27" s="247" t="str">
        <f>'11 ans et -'!A29</f>
        <v>CLUB 25</v>
      </c>
      <c r="B27" s="248" t="str">
        <f>'11 ans et -'!B29</f>
        <v>Participant 25</v>
      </c>
      <c r="C27" s="241">
        <f>'11 ans et -'!J29</f>
      </c>
    </row>
    <row r="28" spans="1:3" ht="12.75">
      <c r="A28" s="247" t="str">
        <f>'11 ans et -'!A30</f>
        <v>CLUB 26</v>
      </c>
      <c r="B28" s="248" t="str">
        <f>'11 ans et -'!B30</f>
        <v>Participant 26</v>
      </c>
      <c r="C28" s="241">
        <f>'11 ans et -'!J30</f>
      </c>
    </row>
    <row r="29" spans="1:3" ht="12.75">
      <c r="A29" s="247" t="str">
        <f>'11 ans et -'!A31</f>
        <v>CLUB 27</v>
      </c>
      <c r="B29" s="248" t="str">
        <f>'11 ans et -'!B31</f>
        <v>Participant 27</v>
      </c>
      <c r="C29" s="241">
        <f>'11 ans et -'!J31</f>
      </c>
    </row>
    <row r="30" spans="1:3" ht="12.75">
      <c r="A30" s="247" t="str">
        <f>'11 ans et -'!A32</f>
        <v>CLUB 28</v>
      </c>
      <c r="B30" s="248" t="str">
        <f>'11 ans et -'!B32</f>
        <v>Participant 28</v>
      </c>
      <c r="C30" s="241">
        <f>'11 ans et -'!J32</f>
      </c>
    </row>
    <row r="31" spans="1:3" ht="12.75">
      <c r="A31" s="247" t="str">
        <f>'11 ans et -'!A33</f>
        <v>CLUB 29</v>
      </c>
      <c r="B31" s="248" t="str">
        <f>'11 ans et -'!B33</f>
        <v>Participant 29</v>
      </c>
      <c r="C31" s="241">
        <f>'11 ans et -'!J33</f>
      </c>
    </row>
    <row r="32" spans="1:3" ht="13.5" thickBot="1">
      <c r="A32" s="249" t="str">
        <f>'11 ans et -'!A34</f>
        <v>CLUB 30</v>
      </c>
      <c r="B32" s="250" t="str">
        <f>'11 ans et -'!B34</f>
        <v>Participant 30</v>
      </c>
      <c r="C32" s="244">
        <f>'11 ans et -'!J34</f>
      </c>
    </row>
    <row r="33" spans="1:4" ht="12.75">
      <c r="A33" s="245" t="str">
        <f>'11 ans et -'!A39</f>
        <v>SSSL</v>
      </c>
      <c r="B33" s="246" t="str">
        <f>'11 ans et -'!B39</f>
        <v>Sybel Roy</v>
      </c>
      <c r="C33" s="238">
        <f>'11 ans et -'!J39</f>
        <v>18</v>
      </c>
      <c r="D33" t="s">
        <v>78</v>
      </c>
    </row>
    <row r="34" spans="1:3" ht="12.75">
      <c r="A34" s="247" t="str">
        <f>'11 ans et -'!A40</f>
        <v>CSRN</v>
      </c>
      <c r="B34" s="248" t="str">
        <f>'11 ans et -'!B40</f>
        <v>Samya Chakir</v>
      </c>
      <c r="C34" s="241">
        <f>'11 ans et -'!J40</f>
        <v>16</v>
      </c>
    </row>
    <row r="35" spans="1:3" ht="12.75">
      <c r="A35" s="247" t="str">
        <f>'11 ans et -'!A41</f>
        <v>CSRN</v>
      </c>
      <c r="B35" s="248" t="str">
        <f>'11 ans et -'!B41</f>
        <v>Gabrielle Thibodeau</v>
      </c>
      <c r="C35" s="241">
        <f>'11 ans et -'!J41</f>
        <v>14</v>
      </c>
    </row>
    <row r="36" spans="1:3" ht="12.75">
      <c r="A36" s="247" t="str">
        <f>'11 ans et -'!A42</f>
        <v>CSRN</v>
      </c>
      <c r="B36" s="248" t="str">
        <f>'11 ans et -'!B42</f>
        <v>Anabelle Rhéaume</v>
      </c>
      <c r="C36" s="241">
        <f>'11 ans et -'!J42</f>
        <v>13</v>
      </c>
    </row>
    <row r="37" spans="1:3" ht="12.75">
      <c r="A37" s="247" t="str">
        <f>'11 ans et -'!A43</f>
        <v>CSRN</v>
      </c>
      <c r="B37" s="248" t="str">
        <f>'11 ans et -'!B43</f>
        <v>Zoé Martin</v>
      </c>
      <c r="C37" s="241">
        <f>'11 ans et -'!J43</f>
        <v>12</v>
      </c>
    </row>
    <row r="38" spans="1:3" ht="12.75">
      <c r="A38" s="247" t="str">
        <f>'11 ans et -'!A44</f>
        <v>CSRAD</v>
      </c>
      <c r="B38" s="248" t="str">
        <f>'11 ans et -'!B44</f>
        <v>Malory Boisclair</v>
      </c>
      <c r="C38" s="241">
        <f>'11 ans et -'!J44</f>
        <v>20</v>
      </c>
    </row>
    <row r="39" spans="1:3" ht="12.75">
      <c r="A39" s="247" t="str">
        <f>'11 ans et -'!A45</f>
        <v>CAEM</v>
      </c>
      <c r="B39" s="248" t="str">
        <f>'11 ans et -'!B45</f>
        <v>Aglaé Chisogne</v>
      </c>
      <c r="C39" s="241">
        <f>'11 ans et -'!J45</f>
      </c>
    </row>
    <row r="40" spans="1:3" ht="12.75">
      <c r="A40" s="247" t="str">
        <f>'11 ans et -'!A46</f>
        <v>CLUB 8</v>
      </c>
      <c r="B40" s="248" t="str">
        <f>'11 ans et -'!B46</f>
        <v>Participant 8</v>
      </c>
      <c r="C40" s="241">
        <f>'11 ans et -'!J46</f>
      </c>
    </row>
    <row r="41" spans="1:3" ht="12.75">
      <c r="A41" s="247" t="str">
        <f>'11 ans et -'!A47</f>
        <v>CLUB 9</v>
      </c>
      <c r="B41" s="248" t="str">
        <f>'11 ans et -'!B47</f>
        <v>Participant 9</v>
      </c>
      <c r="C41" s="241">
        <f>'11 ans et -'!J47</f>
      </c>
    </row>
    <row r="42" spans="1:3" ht="12.75">
      <c r="A42" s="247" t="str">
        <f>'11 ans et -'!A48</f>
        <v>CLUB 10</v>
      </c>
      <c r="B42" s="248" t="str">
        <f>'11 ans et -'!B48</f>
        <v>Participant 10</v>
      </c>
      <c r="C42" s="241">
        <f>'11 ans et -'!J48</f>
      </c>
    </row>
    <row r="43" spans="1:3" ht="12.75">
      <c r="A43" s="247" t="str">
        <f>'11 ans et -'!A49</f>
        <v>CLUB 11</v>
      </c>
      <c r="B43" s="248" t="str">
        <f>'11 ans et -'!B49</f>
        <v>Participant 11</v>
      </c>
      <c r="C43" s="241">
        <f>'11 ans et -'!J49</f>
      </c>
    </row>
    <row r="44" spans="1:3" ht="12.75">
      <c r="A44" s="247" t="str">
        <f>'11 ans et -'!A50</f>
        <v>CLUB 12</v>
      </c>
      <c r="B44" s="248" t="str">
        <f>'11 ans et -'!B50</f>
        <v>Participant 12</v>
      </c>
      <c r="C44" s="241">
        <f>'11 ans et -'!J50</f>
      </c>
    </row>
    <row r="45" spans="1:3" ht="12.75">
      <c r="A45" s="247" t="str">
        <f>'11 ans et -'!A51</f>
        <v>CLUB 13</v>
      </c>
      <c r="B45" s="248" t="str">
        <f>'11 ans et -'!B51</f>
        <v>Participant 13</v>
      </c>
      <c r="C45" s="241">
        <f>'11 ans et -'!J51</f>
      </c>
    </row>
    <row r="46" spans="1:3" ht="12.75">
      <c r="A46" s="247" t="str">
        <f>'11 ans et -'!A52</f>
        <v>CLUB 14</v>
      </c>
      <c r="B46" s="248" t="str">
        <f>'11 ans et -'!B52</f>
        <v>Participant 14</v>
      </c>
      <c r="C46" s="241">
        <f>'11 ans et -'!J52</f>
      </c>
    </row>
    <row r="47" spans="1:3" ht="12.75">
      <c r="A47" s="247" t="str">
        <f>'11 ans et -'!A53</f>
        <v>CLUB 15</v>
      </c>
      <c r="B47" s="248" t="str">
        <f>'11 ans et -'!B53</f>
        <v>Participant 15</v>
      </c>
      <c r="C47" s="241">
        <f>'11 ans et -'!J53</f>
      </c>
    </row>
    <row r="48" spans="1:3" ht="12.75">
      <c r="A48" s="247" t="str">
        <f>'11 ans et -'!A54</f>
        <v>CLUB 16</v>
      </c>
      <c r="B48" s="248" t="str">
        <f>'11 ans et -'!B54</f>
        <v>Participant 16</v>
      </c>
      <c r="C48" s="241">
        <f>'11 ans et -'!J54</f>
      </c>
    </row>
    <row r="49" spans="1:3" ht="12.75">
      <c r="A49" s="247" t="str">
        <f>'11 ans et -'!A55</f>
        <v>CLUB 17</v>
      </c>
      <c r="B49" s="248" t="str">
        <f>'11 ans et -'!B55</f>
        <v>Participant 17</v>
      </c>
      <c r="C49" s="241">
        <f>'11 ans et -'!J55</f>
      </c>
    </row>
    <row r="50" spans="1:3" ht="12.75">
      <c r="A50" s="247" t="str">
        <f>'11 ans et -'!A56</f>
        <v>CLUB 18</v>
      </c>
      <c r="B50" s="248" t="str">
        <f>'11 ans et -'!B56</f>
        <v>Participant 18</v>
      </c>
      <c r="C50" s="241">
        <f>'11 ans et -'!J56</f>
      </c>
    </row>
    <row r="51" spans="1:3" ht="12.75">
      <c r="A51" s="247" t="str">
        <f>'11 ans et -'!A57</f>
        <v>CLUB 19</v>
      </c>
      <c r="B51" s="248" t="str">
        <f>'11 ans et -'!B57</f>
        <v>Participant 19</v>
      </c>
      <c r="C51" s="241">
        <f>'11 ans et -'!J57</f>
      </c>
    </row>
    <row r="52" spans="1:3" ht="12.75">
      <c r="A52" s="247" t="str">
        <f>'11 ans et -'!A58</f>
        <v>CLUB 20</v>
      </c>
      <c r="B52" s="248" t="str">
        <f>'11 ans et -'!B58</f>
        <v>Participant 20</v>
      </c>
      <c r="C52" s="241">
        <f>'11 ans et -'!J58</f>
      </c>
    </row>
    <row r="53" spans="1:3" ht="12.75">
      <c r="A53" s="247" t="str">
        <f>'11 ans et -'!A59</f>
        <v>CLUB 21</v>
      </c>
      <c r="B53" s="248" t="str">
        <f>'11 ans et -'!B59</f>
        <v>Participant 21</v>
      </c>
      <c r="C53" s="241">
        <f>'11 ans et -'!J59</f>
      </c>
    </row>
    <row r="54" spans="1:3" ht="12.75">
      <c r="A54" s="247" t="str">
        <f>'11 ans et -'!A60</f>
        <v>CLUB 22</v>
      </c>
      <c r="B54" s="248" t="str">
        <f>'11 ans et -'!B60</f>
        <v>Participant 22</v>
      </c>
      <c r="C54" s="241">
        <f>'11 ans et -'!J60</f>
      </c>
    </row>
    <row r="55" spans="1:3" ht="12.75">
      <c r="A55" s="247" t="str">
        <f>'11 ans et -'!A61</f>
        <v>CLUB 23</v>
      </c>
      <c r="B55" s="248" t="str">
        <f>'11 ans et -'!B61</f>
        <v>Participant 23</v>
      </c>
      <c r="C55" s="241">
        <f>'11 ans et -'!J61</f>
      </c>
    </row>
    <row r="56" spans="1:3" ht="12.75">
      <c r="A56" s="247" t="str">
        <f>'11 ans et -'!A62</f>
        <v>CLUB 24</v>
      </c>
      <c r="B56" s="248" t="str">
        <f>'11 ans et -'!B62</f>
        <v>Participant 24</v>
      </c>
      <c r="C56" s="241">
        <f>'11 ans et -'!J62</f>
      </c>
    </row>
    <row r="57" spans="1:3" ht="12.75">
      <c r="A57" s="247" t="str">
        <f>'11 ans et -'!A63</f>
        <v>CLUB 25</v>
      </c>
      <c r="B57" s="248" t="str">
        <f>'11 ans et -'!B63</f>
        <v>Participant 25</v>
      </c>
      <c r="C57" s="241">
        <f>'11 ans et -'!J63</f>
      </c>
    </row>
    <row r="58" spans="1:3" ht="12.75">
      <c r="A58" s="247" t="str">
        <f>'11 ans et -'!A64</f>
        <v>CLUB 26</v>
      </c>
      <c r="B58" s="248" t="str">
        <f>'11 ans et -'!B64</f>
        <v>Participant 26</v>
      </c>
      <c r="C58" s="241">
        <f>'11 ans et -'!J64</f>
      </c>
    </row>
    <row r="59" spans="1:3" ht="12.75">
      <c r="A59" s="247" t="str">
        <f>'11 ans et -'!A65</f>
        <v>CLUB 27</v>
      </c>
      <c r="B59" s="248" t="str">
        <f>'11 ans et -'!B65</f>
        <v>Participant 27</v>
      </c>
      <c r="C59" s="241">
        <f>'11 ans et -'!J65</f>
      </c>
    </row>
    <row r="60" spans="1:3" ht="12.75">
      <c r="A60" s="247" t="str">
        <f>'11 ans et -'!A66</f>
        <v>CLUB 28</v>
      </c>
      <c r="B60" s="248" t="str">
        <f>'11 ans et -'!B66</f>
        <v>Participant 28</v>
      </c>
      <c r="C60" s="241">
        <f>'11 ans et -'!J66</f>
      </c>
    </row>
    <row r="61" spans="1:3" ht="12.75">
      <c r="A61" s="247" t="str">
        <f>'11 ans et -'!A67</f>
        <v>CLUB 29</v>
      </c>
      <c r="B61" s="248" t="str">
        <f>'11 ans et -'!B67</f>
        <v>Participant 29</v>
      </c>
      <c r="C61" s="241">
        <f>'11 ans et -'!J67</f>
      </c>
    </row>
    <row r="62" spans="1:3" ht="13.5" thickBot="1">
      <c r="A62" s="249" t="str">
        <f>'11 ans et -'!A68</f>
        <v>CLUB 30</v>
      </c>
      <c r="B62" s="250" t="str">
        <f>'11 ans et -'!B68</f>
        <v>Participant 30</v>
      </c>
      <c r="C62" s="244">
        <f>'11 ans et -'!J68</f>
      </c>
    </row>
    <row r="63" spans="1:4" ht="12.75">
      <c r="A63" s="245" t="str">
        <f>'11 ans et -'!A73</f>
        <v>SSSL</v>
      </c>
      <c r="B63" s="246" t="str">
        <f>'11 ans et -'!B73</f>
        <v>Sybel Roy</v>
      </c>
      <c r="C63" s="238">
        <f>'11 ans et -'!J73</f>
        <v>18</v>
      </c>
      <c r="D63" t="s">
        <v>79</v>
      </c>
    </row>
    <row r="64" spans="1:3" ht="12.75">
      <c r="A64" s="247" t="str">
        <f>'11 ans et -'!A74</f>
        <v>CSRN</v>
      </c>
      <c r="B64" s="248" t="str">
        <f>'11 ans et -'!B74</f>
        <v>Samya Chakir</v>
      </c>
      <c r="C64" s="241">
        <f>'11 ans et -'!J74</f>
        <v>16</v>
      </c>
    </row>
    <row r="65" spans="1:3" ht="12.75">
      <c r="A65" s="247" t="str">
        <f>'11 ans et -'!A75</f>
        <v>CSRN</v>
      </c>
      <c r="B65" s="248" t="str">
        <f>'11 ans et -'!B75</f>
        <v>Gabrielle Thibodeau</v>
      </c>
      <c r="C65" s="241">
        <f>'11 ans et -'!J75</f>
        <v>12</v>
      </c>
    </row>
    <row r="66" spans="1:3" ht="12.75">
      <c r="A66" s="247" t="str">
        <f>'11 ans et -'!A76</f>
        <v>CSRN</v>
      </c>
      <c r="B66" s="248" t="str">
        <f>'11 ans et -'!B76</f>
        <v>Anabelle Rhéaume</v>
      </c>
      <c r="C66" s="241">
        <f>'11 ans et -'!J76</f>
        <v>14</v>
      </c>
    </row>
    <row r="67" spans="1:3" ht="12.75">
      <c r="A67" s="247" t="str">
        <f>'11 ans et -'!A77</f>
        <v>CSRN</v>
      </c>
      <c r="B67" s="248" t="str">
        <f>'11 ans et -'!B77</f>
        <v>Zoé Martin</v>
      </c>
      <c r="C67" s="241">
        <f>'11 ans et -'!J77</f>
        <v>13</v>
      </c>
    </row>
    <row r="68" spans="1:3" ht="12.75">
      <c r="A68" s="247" t="str">
        <f>'11 ans et -'!A78</f>
        <v>CSRAD</v>
      </c>
      <c r="B68" s="248" t="str">
        <f>'11 ans et -'!B78</f>
        <v>Malory Boisclair</v>
      </c>
      <c r="C68" s="241">
        <f>'11 ans et -'!J78</f>
        <v>20</v>
      </c>
    </row>
    <row r="69" spans="1:3" ht="12.75">
      <c r="A69" s="247" t="str">
        <f>'11 ans et -'!A79</f>
        <v>CAEM</v>
      </c>
      <c r="B69" s="248" t="str">
        <f>'11 ans et -'!B79</f>
        <v>Aglaé Chisogne</v>
      </c>
      <c r="C69" s="241">
        <f>'11 ans et -'!J79</f>
      </c>
    </row>
    <row r="70" spans="1:3" ht="12.75">
      <c r="A70" s="247" t="str">
        <f>'11 ans et -'!A80</f>
        <v>CLUB 8</v>
      </c>
      <c r="B70" s="248" t="str">
        <f>'11 ans et -'!B80</f>
        <v>Participant 8</v>
      </c>
      <c r="C70" s="241">
        <f>'11 ans et -'!J80</f>
      </c>
    </row>
    <row r="71" spans="1:3" ht="12.75">
      <c r="A71" s="247" t="str">
        <f>'11 ans et -'!A81</f>
        <v>CLUB 9</v>
      </c>
      <c r="B71" s="248" t="str">
        <f>'11 ans et -'!B81</f>
        <v>Participant 9</v>
      </c>
      <c r="C71" s="241">
        <f>'11 ans et -'!J81</f>
      </c>
    </row>
    <row r="72" spans="1:3" ht="12.75">
      <c r="A72" s="247" t="str">
        <f>'11 ans et -'!A82</f>
        <v>CLUB 10</v>
      </c>
      <c r="B72" s="248" t="str">
        <f>'11 ans et -'!B82</f>
        <v>Participant 10</v>
      </c>
      <c r="C72" s="241">
        <f>'11 ans et -'!J82</f>
      </c>
    </row>
    <row r="73" spans="1:3" ht="12.75">
      <c r="A73" s="247" t="str">
        <f>'11 ans et -'!A83</f>
        <v>CLUB 11</v>
      </c>
      <c r="B73" s="248" t="str">
        <f>'11 ans et -'!B83</f>
        <v>Participant 11</v>
      </c>
      <c r="C73" s="241">
        <f>'11 ans et -'!J83</f>
      </c>
    </row>
    <row r="74" spans="1:3" ht="12.75">
      <c r="A74" s="247" t="str">
        <f>'11 ans et -'!A84</f>
        <v>CLUB 12</v>
      </c>
      <c r="B74" s="248" t="str">
        <f>'11 ans et -'!B84</f>
        <v>Participant 12</v>
      </c>
      <c r="C74" s="241">
        <f>'11 ans et -'!J84</f>
      </c>
    </row>
    <row r="75" spans="1:3" ht="12.75">
      <c r="A75" s="247" t="str">
        <f>'11 ans et -'!A85</f>
        <v>CLUB 13</v>
      </c>
      <c r="B75" s="248" t="str">
        <f>'11 ans et -'!B85</f>
        <v>Participant 13</v>
      </c>
      <c r="C75" s="241">
        <f>'11 ans et -'!J85</f>
      </c>
    </row>
    <row r="76" spans="1:3" ht="12.75">
      <c r="A76" s="247" t="str">
        <f>'11 ans et -'!A86</f>
        <v>CLUB 14</v>
      </c>
      <c r="B76" s="248" t="str">
        <f>'11 ans et -'!B86</f>
        <v>Participant 14</v>
      </c>
      <c r="C76" s="241">
        <f>'11 ans et -'!J86</f>
      </c>
    </row>
    <row r="77" spans="1:3" ht="12.75">
      <c r="A77" s="247" t="str">
        <f>'11 ans et -'!A87</f>
        <v>CLUB 15</v>
      </c>
      <c r="B77" s="248" t="str">
        <f>'11 ans et -'!B87</f>
        <v>Participant 15</v>
      </c>
      <c r="C77" s="241">
        <f>'11 ans et -'!J87</f>
      </c>
    </row>
    <row r="78" spans="1:3" ht="12.75">
      <c r="A78" s="247" t="str">
        <f>'11 ans et -'!A88</f>
        <v>CLUB 16</v>
      </c>
      <c r="B78" s="248" t="str">
        <f>'11 ans et -'!B88</f>
        <v>Participant 16</v>
      </c>
      <c r="C78" s="241">
        <f>'11 ans et -'!J88</f>
      </c>
    </row>
    <row r="79" spans="1:3" ht="12.75">
      <c r="A79" s="247" t="str">
        <f>'11 ans et -'!A89</f>
        <v>CLUB 17</v>
      </c>
      <c r="B79" s="248" t="str">
        <f>'11 ans et -'!B89</f>
        <v>Participant 17</v>
      </c>
      <c r="C79" s="241">
        <f>'11 ans et -'!J89</f>
      </c>
    </row>
    <row r="80" spans="1:3" ht="12.75">
      <c r="A80" s="247" t="str">
        <f>'11 ans et -'!A90</f>
        <v>CLUB 18</v>
      </c>
      <c r="B80" s="248" t="str">
        <f>'11 ans et -'!B90</f>
        <v>Participant 18</v>
      </c>
      <c r="C80" s="241">
        <f>'11 ans et -'!J90</f>
      </c>
    </row>
    <row r="81" spans="1:3" ht="12.75">
      <c r="A81" s="247" t="str">
        <f>'11 ans et -'!A91</f>
        <v>CLUB 19</v>
      </c>
      <c r="B81" s="248" t="str">
        <f>'11 ans et -'!B91</f>
        <v>Participant 19</v>
      </c>
      <c r="C81" s="241">
        <f>'11 ans et -'!J91</f>
      </c>
    </row>
    <row r="82" spans="1:3" ht="12.75">
      <c r="A82" s="247" t="str">
        <f>'11 ans et -'!A92</f>
        <v>CLUB 20</v>
      </c>
      <c r="B82" s="248" t="str">
        <f>'11 ans et -'!B92</f>
        <v>Participant 20</v>
      </c>
      <c r="C82" s="241">
        <f>'11 ans et -'!J92</f>
      </c>
    </row>
    <row r="83" spans="1:3" ht="12.75">
      <c r="A83" s="247" t="str">
        <f>'11 ans et -'!A93</f>
        <v>CLUB 21</v>
      </c>
      <c r="B83" s="248" t="str">
        <f>'11 ans et -'!B93</f>
        <v>Participant 21</v>
      </c>
      <c r="C83" s="241">
        <f>'11 ans et -'!J93</f>
      </c>
    </row>
    <row r="84" spans="1:3" ht="12.75">
      <c r="A84" s="247" t="str">
        <f>'11 ans et -'!A94</f>
        <v>CLUB 22</v>
      </c>
      <c r="B84" s="248" t="str">
        <f>'11 ans et -'!B94</f>
        <v>Participant 22</v>
      </c>
      <c r="C84" s="241">
        <f>'11 ans et -'!J94</f>
      </c>
    </row>
    <row r="85" spans="1:3" ht="12.75">
      <c r="A85" s="247" t="str">
        <f>'11 ans et -'!A95</f>
        <v>CLUB 23</v>
      </c>
      <c r="B85" s="248" t="str">
        <f>'11 ans et -'!B95</f>
        <v>Participant 23</v>
      </c>
      <c r="C85" s="241">
        <f>'11 ans et -'!J95</f>
      </c>
    </row>
    <row r="86" spans="1:3" ht="12.75">
      <c r="A86" s="247" t="str">
        <f>'11 ans et -'!A96</f>
        <v>CLUB 24</v>
      </c>
      <c r="B86" s="248" t="str">
        <f>'11 ans et -'!B96</f>
        <v>Participant 24</v>
      </c>
      <c r="C86" s="241">
        <f>'11 ans et -'!J96</f>
      </c>
    </row>
    <row r="87" spans="1:3" ht="12.75">
      <c r="A87" s="247" t="str">
        <f>'11 ans et -'!A97</f>
        <v>CLUB 25</v>
      </c>
      <c r="B87" s="248" t="str">
        <f>'11 ans et -'!B97</f>
        <v>Participant 25</v>
      </c>
      <c r="C87" s="241">
        <f>'11 ans et -'!J97</f>
      </c>
    </row>
    <row r="88" spans="1:3" ht="12.75">
      <c r="A88" s="247" t="str">
        <f>'11 ans et -'!A98</f>
        <v>CLUB 26</v>
      </c>
      <c r="B88" s="248" t="str">
        <f>'11 ans et -'!B98</f>
        <v>Participant 26</v>
      </c>
      <c r="C88" s="241">
        <f>'11 ans et -'!J98</f>
      </c>
    </row>
    <row r="89" spans="1:3" ht="12.75">
      <c r="A89" s="247" t="str">
        <f>'11 ans et -'!A99</f>
        <v>CLUB 27</v>
      </c>
      <c r="B89" s="248" t="str">
        <f>'11 ans et -'!B99</f>
        <v>Participant 27</v>
      </c>
      <c r="C89" s="241">
        <f>'11 ans et -'!J99</f>
      </c>
    </row>
    <row r="90" spans="1:3" ht="12.75">
      <c r="A90" s="247" t="str">
        <f>'11 ans et -'!A100</f>
        <v>CLUB 28</v>
      </c>
      <c r="B90" s="248" t="str">
        <f>'11 ans et -'!B100</f>
        <v>Participant 28</v>
      </c>
      <c r="C90" s="241">
        <f>'11 ans et -'!J100</f>
      </c>
    </row>
    <row r="91" spans="1:3" ht="12.75">
      <c r="A91" s="247" t="str">
        <f>'11 ans et -'!A101</f>
        <v>CLUB 29</v>
      </c>
      <c r="B91" s="248" t="str">
        <f>'11 ans et -'!B101</f>
        <v>Participant 29</v>
      </c>
      <c r="C91" s="241">
        <f>'11 ans et -'!J101</f>
      </c>
    </row>
    <row r="92" spans="1:3" ht="13.5" thickBot="1">
      <c r="A92" s="249" t="str">
        <f>'11 ans et -'!A102</f>
        <v>CLUB 30</v>
      </c>
      <c r="B92" s="250" t="str">
        <f>'11 ans et -'!B102</f>
        <v>Participant 30</v>
      </c>
      <c r="C92" s="244">
        <f>'11 ans et -'!J102</f>
      </c>
    </row>
    <row r="93" spans="1:4" ht="12.75">
      <c r="A93" s="236" t="str">
        <f>'11 ans et -'!A108</f>
        <v>SSSL</v>
      </c>
      <c r="B93" s="237" t="str">
        <f>'11 ans et -'!B108</f>
        <v>Sybel Roy</v>
      </c>
      <c r="C93" s="238">
        <f>'11 ans et -'!E108</f>
        <v>18</v>
      </c>
      <c r="D93" t="s">
        <v>80</v>
      </c>
    </row>
    <row r="94" spans="1:3" ht="12.75">
      <c r="A94" s="239" t="str">
        <f>'11 ans et -'!A109</f>
        <v>CSRN</v>
      </c>
      <c r="B94" s="240" t="str">
        <f>'11 ans et -'!B109</f>
        <v>Samya Chakir</v>
      </c>
      <c r="C94" s="241">
        <f>'11 ans et -'!E109</f>
        <v>16</v>
      </c>
    </row>
    <row r="95" spans="1:3" ht="12.75">
      <c r="A95" s="239" t="str">
        <f>'11 ans et -'!A110</f>
        <v>CSRN</v>
      </c>
      <c r="B95" s="240" t="str">
        <f>'11 ans et -'!B110</f>
        <v>Gabrielle Thibodeau</v>
      </c>
      <c r="C95" s="241">
        <f>'11 ans et -'!E110</f>
        <v>14</v>
      </c>
    </row>
    <row r="96" spans="1:3" ht="12.75">
      <c r="A96" s="239" t="str">
        <f>'11 ans et -'!A111</f>
        <v>CSRN</v>
      </c>
      <c r="B96" s="240" t="str">
        <f>'11 ans et -'!B111</f>
        <v>Anabelle Rhéaume</v>
      </c>
      <c r="C96" s="241">
        <f>'11 ans et -'!E111</f>
        <v>12</v>
      </c>
    </row>
    <row r="97" spans="1:3" ht="12.75">
      <c r="A97" s="239" t="str">
        <f>'11 ans et -'!A112</f>
        <v>CSRN</v>
      </c>
      <c r="B97" s="240" t="str">
        <f>'11 ans et -'!B112</f>
        <v>Zoé Martin</v>
      </c>
      <c r="C97" s="241">
        <f>'11 ans et -'!E112</f>
        <v>13</v>
      </c>
    </row>
    <row r="98" spans="1:3" ht="12.75">
      <c r="A98" s="239" t="str">
        <f>'11 ans et -'!A113</f>
        <v>CSRAD</v>
      </c>
      <c r="B98" s="240" t="str">
        <f>'11 ans et -'!B113</f>
        <v>Malory Boisclair</v>
      </c>
      <c r="C98" s="241">
        <f>'11 ans et -'!E113</f>
        <v>20</v>
      </c>
    </row>
    <row r="99" spans="1:3" ht="12.75">
      <c r="A99" s="239" t="str">
        <f>'11 ans et -'!A114</f>
        <v>CAEM</v>
      </c>
      <c r="B99" s="240" t="str">
        <f>'11 ans et -'!B114</f>
        <v>Aglaé Chisogne</v>
      </c>
      <c r="C99" s="241">
        <f>'11 ans et -'!E114</f>
      </c>
    </row>
    <row r="100" spans="1:3" ht="12.75">
      <c r="A100" s="239" t="str">
        <f>'11 ans et -'!A115</f>
        <v>CLUB 8</v>
      </c>
      <c r="B100" s="240" t="str">
        <f>'11 ans et -'!B115</f>
        <v>Participant 8</v>
      </c>
      <c r="C100" s="241">
        <f>'11 ans et -'!E115</f>
      </c>
    </row>
    <row r="101" spans="1:3" ht="12.75">
      <c r="A101" s="239" t="str">
        <f>'11 ans et -'!A116</f>
        <v>CLUB 9</v>
      </c>
      <c r="B101" s="240" t="str">
        <f>'11 ans et -'!B116</f>
        <v>Participant 9</v>
      </c>
      <c r="C101" s="241">
        <f>'11 ans et -'!E116</f>
      </c>
    </row>
    <row r="102" spans="1:3" ht="12.75">
      <c r="A102" s="239" t="str">
        <f>'11 ans et -'!A117</f>
        <v>CLUB 10</v>
      </c>
      <c r="B102" s="240" t="str">
        <f>'11 ans et -'!B117</f>
        <v>Participant 10</v>
      </c>
      <c r="C102" s="241">
        <f>'11 ans et -'!E117</f>
      </c>
    </row>
    <row r="103" spans="1:3" ht="12.75">
      <c r="A103" s="239" t="str">
        <f>'11 ans et -'!A118</f>
        <v>CLUB 11</v>
      </c>
      <c r="B103" s="240" t="str">
        <f>'11 ans et -'!B118</f>
        <v>Participant 11</v>
      </c>
      <c r="C103" s="241">
        <f>'11 ans et -'!E118</f>
      </c>
    </row>
    <row r="104" spans="1:3" ht="12.75">
      <c r="A104" s="239" t="str">
        <f>'11 ans et -'!A119</f>
        <v>CLUB 12</v>
      </c>
      <c r="B104" s="240" t="str">
        <f>'11 ans et -'!B119</f>
        <v>Participant 12</v>
      </c>
      <c r="C104" s="241">
        <f>'11 ans et -'!E119</f>
      </c>
    </row>
    <row r="105" spans="1:3" ht="12.75">
      <c r="A105" s="239" t="str">
        <f>'11 ans et -'!A120</f>
        <v>CLUB 13</v>
      </c>
      <c r="B105" s="240" t="str">
        <f>'11 ans et -'!B120</f>
        <v>Participant 13</v>
      </c>
      <c r="C105" s="241">
        <f>'11 ans et -'!E120</f>
      </c>
    </row>
    <row r="106" spans="1:3" ht="12.75">
      <c r="A106" s="239" t="str">
        <f>'11 ans et -'!A121</f>
        <v>CLUB 14</v>
      </c>
      <c r="B106" s="240" t="str">
        <f>'11 ans et -'!B121</f>
        <v>Participant 14</v>
      </c>
      <c r="C106" s="241">
        <f>'11 ans et -'!E121</f>
      </c>
    </row>
    <row r="107" spans="1:3" ht="12.75">
      <c r="A107" s="239" t="str">
        <f>'11 ans et -'!A122</f>
        <v>CLUB 15</v>
      </c>
      <c r="B107" s="240" t="str">
        <f>'11 ans et -'!B122</f>
        <v>Participant 15</v>
      </c>
      <c r="C107" s="241">
        <f>'11 ans et -'!E122</f>
      </c>
    </row>
    <row r="108" spans="1:3" ht="12.75">
      <c r="A108" s="239" t="str">
        <f>'11 ans et -'!A123</f>
        <v>CLUB 16</v>
      </c>
      <c r="B108" s="240" t="str">
        <f>'11 ans et -'!B123</f>
        <v>Participant 16</v>
      </c>
      <c r="C108" s="241">
        <f>'11 ans et -'!E123</f>
      </c>
    </row>
    <row r="109" spans="1:3" ht="12.75">
      <c r="A109" s="239" t="str">
        <f>'11 ans et -'!A124</f>
        <v>CLUB 17</v>
      </c>
      <c r="B109" s="240" t="str">
        <f>'11 ans et -'!B124</f>
        <v>Participant 17</v>
      </c>
      <c r="C109" s="241">
        <f>'11 ans et -'!E124</f>
      </c>
    </row>
    <row r="110" spans="1:3" ht="12.75">
      <c r="A110" s="239" t="str">
        <f>'11 ans et -'!A125</f>
        <v>CLUB 18</v>
      </c>
      <c r="B110" s="240" t="str">
        <f>'11 ans et -'!B125</f>
        <v>Participant 18</v>
      </c>
      <c r="C110" s="241">
        <f>'11 ans et -'!E125</f>
      </c>
    </row>
    <row r="111" spans="1:3" ht="12.75">
      <c r="A111" s="239" t="str">
        <f>'11 ans et -'!A126</f>
        <v>CLUB 19</v>
      </c>
      <c r="B111" s="240" t="str">
        <f>'11 ans et -'!B126</f>
        <v>Participant 19</v>
      </c>
      <c r="C111" s="241">
        <f>'11 ans et -'!E126</f>
      </c>
    </row>
    <row r="112" spans="1:3" ht="12.75">
      <c r="A112" s="239" t="str">
        <f>'11 ans et -'!A127</f>
        <v>CLUB 20</v>
      </c>
      <c r="B112" s="240" t="str">
        <f>'11 ans et -'!B127</f>
        <v>Participant 20</v>
      </c>
      <c r="C112" s="241">
        <f>'11 ans et -'!E127</f>
      </c>
    </row>
    <row r="113" spans="1:3" ht="12.75">
      <c r="A113" s="239" t="str">
        <f>'11 ans et -'!A128</f>
        <v>CLUB 21</v>
      </c>
      <c r="B113" s="240" t="str">
        <f>'11 ans et -'!B128</f>
        <v>Participant 21</v>
      </c>
      <c r="C113" s="241">
        <f>'11 ans et -'!E128</f>
      </c>
    </row>
    <row r="114" spans="1:3" ht="12.75">
      <c r="A114" s="239" t="str">
        <f>'11 ans et -'!A129</f>
        <v>CLUB 22</v>
      </c>
      <c r="B114" s="240" t="str">
        <f>'11 ans et -'!B129</f>
        <v>Participant 22</v>
      </c>
      <c r="C114" s="241">
        <f>'11 ans et -'!E129</f>
      </c>
    </row>
    <row r="115" spans="1:3" ht="12.75">
      <c r="A115" s="239" t="str">
        <f>'11 ans et -'!A130</f>
        <v>CLUB 23</v>
      </c>
      <c r="B115" s="240" t="str">
        <f>'11 ans et -'!B130</f>
        <v>Participant 23</v>
      </c>
      <c r="C115" s="241">
        <f>'11 ans et -'!E130</f>
      </c>
    </row>
    <row r="116" spans="1:3" ht="12.75">
      <c r="A116" s="239" t="str">
        <f>'11 ans et -'!A131</f>
        <v>CLUB 24</v>
      </c>
      <c r="B116" s="240" t="str">
        <f>'11 ans et -'!B131</f>
        <v>Participant 24</v>
      </c>
      <c r="C116" s="241">
        <f>'11 ans et -'!E131</f>
      </c>
    </row>
    <row r="117" spans="1:3" ht="12.75">
      <c r="A117" s="239" t="str">
        <f>'11 ans et -'!A132</f>
        <v>CLUB 25</v>
      </c>
      <c r="B117" s="240" t="str">
        <f>'11 ans et -'!B132</f>
        <v>Participant 25</v>
      </c>
      <c r="C117" s="241">
        <f>'11 ans et -'!E132</f>
      </c>
    </row>
    <row r="118" spans="1:3" ht="12.75">
      <c r="A118" s="239" t="str">
        <f>'11 ans et -'!A133</f>
        <v>CLUB 26</v>
      </c>
      <c r="B118" s="240" t="str">
        <f>'11 ans et -'!B133</f>
        <v>Participant 26</v>
      </c>
      <c r="C118" s="241">
        <f>'11 ans et -'!E133</f>
      </c>
    </row>
    <row r="119" spans="1:3" ht="12.75">
      <c r="A119" s="239" t="str">
        <f>'11 ans et -'!A134</f>
        <v>CLUB 27</v>
      </c>
      <c r="B119" s="240" t="str">
        <f>'11 ans et -'!B134</f>
        <v>Participant 27</v>
      </c>
      <c r="C119" s="241">
        <f>'11 ans et -'!E134</f>
      </c>
    </row>
    <row r="120" spans="1:3" ht="12.75">
      <c r="A120" s="239" t="str">
        <f>'11 ans et -'!A135</f>
        <v>CLUB 28</v>
      </c>
      <c r="B120" s="240" t="str">
        <f>'11 ans et -'!B135</f>
        <v>Participant 28</v>
      </c>
      <c r="C120" s="241">
        <f>'11 ans et -'!E135</f>
      </c>
    </row>
    <row r="121" spans="1:3" ht="12.75">
      <c r="A121" s="239" t="str">
        <f>'11 ans et -'!A136</f>
        <v>CLUB 29</v>
      </c>
      <c r="B121" s="240" t="str">
        <f>'11 ans et -'!B136</f>
        <v>Participant 29</v>
      </c>
      <c r="C121" s="241">
        <f>'11 ans et -'!E136</f>
      </c>
    </row>
    <row r="122" spans="1:3" ht="13.5" thickBot="1">
      <c r="A122" s="242" t="str">
        <f>'11 ans et -'!A137</f>
        <v>CLUB 30</v>
      </c>
      <c r="B122" s="243" t="str">
        <f>'11 ans et -'!B137</f>
        <v>Participant 30</v>
      </c>
      <c r="C122" s="244">
        <f>'11 ans et -'!E137</f>
      </c>
    </row>
    <row r="123" spans="1:4" ht="12.75">
      <c r="A123" s="236" t="str">
        <f>'11 ans et -'!A143</f>
        <v>SSSL</v>
      </c>
      <c r="B123" s="237" t="str">
        <f>'11 ans et -'!B143</f>
        <v>Sybel Roy</v>
      </c>
      <c r="C123" s="238">
        <f>'11 ans et -'!E143</f>
        <v>18</v>
      </c>
      <c r="D123" s="107" t="s">
        <v>81</v>
      </c>
    </row>
    <row r="124" spans="1:3" ht="12.75">
      <c r="A124" s="239" t="str">
        <f>'11 ans et -'!A144</f>
        <v>CSRN</v>
      </c>
      <c r="B124" s="240" t="str">
        <f>'11 ans et -'!B144</f>
        <v>Samya Chakir</v>
      </c>
      <c r="C124" s="241">
        <f>'11 ans et -'!E144</f>
        <v>14</v>
      </c>
    </row>
    <row r="125" spans="1:3" ht="12.75">
      <c r="A125" s="239" t="str">
        <f>'11 ans et -'!A145</f>
        <v>CSRN</v>
      </c>
      <c r="B125" s="240" t="str">
        <f>'11 ans et -'!B145</f>
        <v>Gabrielle Thibodeau</v>
      </c>
      <c r="C125" s="241">
        <f>'11 ans et -'!E145</f>
        <v>12</v>
      </c>
    </row>
    <row r="126" spans="1:3" ht="12.75">
      <c r="A126" s="239" t="str">
        <f>'11 ans et -'!A146</f>
        <v>CSRN</v>
      </c>
      <c r="B126" s="240" t="str">
        <f>'11 ans et -'!B146</f>
        <v>Anabelle Rhéaume</v>
      </c>
      <c r="C126" s="241">
        <f>'11 ans et -'!E146</f>
        <v>13</v>
      </c>
    </row>
    <row r="127" spans="1:3" ht="12.75">
      <c r="A127" s="239" t="str">
        <f>'11 ans et -'!A147</f>
        <v>CSRN</v>
      </c>
      <c r="B127" s="240" t="str">
        <f>'11 ans et -'!B147</f>
        <v>Zoé Martin</v>
      </c>
      <c r="C127" s="241">
        <f>'11 ans et -'!E147</f>
        <v>16</v>
      </c>
    </row>
    <row r="128" spans="1:3" ht="12.75">
      <c r="A128" s="239" t="str">
        <f>'11 ans et -'!A148</f>
        <v>CSRAD</v>
      </c>
      <c r="B128" s="240" t="str">
        <f>'11 ans et -'!B148</f>
        <v>Malory Boisclair</v>
      </c>
      <c r="C128" s="241">
        <f>'11 ans et -'!E148</f>
        <v>20</v>
      </c>
    </row>
    <row r="129" spans="1:3" ht="12.75">
      <c r="A129" s="239" t="str">
        <f>'11 ans et -'!A149</f>
        <v>CAEM</v>
      </c>
      <c r="B129" s="240" t="str">
        <f>'11 ans et -'!B149</f>
        <v>Aglaé Chisogne</v>
      </c>
      <c r="C129" s="241">
        <f>'11 ans et -'!E149</f>
      </c>
    </row>
    <row r="130" spans="1:3" ht="12.75">
      <c r="A130" s="239" t="str">
        <f>'11 ans et -'!A150</f>
        <v>CLUB 8</v>
      </c>
      <c r="B130" s="240" t="str">
        <f>'11 ans et -'!B150</f>
        <v>Participant 8</v>
      </c>
      <c r="C130" s="241">
        <f>'11 ans et -'!E150</f>
      </c>
    </row>
    <row r="131" spans="1:3" ht="12.75">
      <c r="A131" s="239" t="str">
        <f>'11 ans et -'!A151</f>
        <v>CLUB 9</v>
      </c>
      <c r="B131" s="240" t="str">
        <f>'11 ans et -'!B151</f>
        <v>Participant 9</v>
      </c>
      <c r="C131" s="241">
        <f>'11 ans et -'!E151</f>
      </c>
    </row>
    <row r="132" spans="1:3" ht="12.75">
      <c r="A132" s="239" t="str">
        <f>'11 ans et -'!A152</f>
        <v>CLUB 10</v>
      </c>
      <c r="B132" s="240" t="str">
        <f>'11 ans et -'!B152</f>
        <v>Participant 10</v>
      </c>
      <c r="C132" s="241">
        <f>'11 ans et -'!E152</f>
      </c>
    </row>
    <row r="133" spans="1:3" ht="12.75">
      <c r="A133" s="239" t="str">
        <f>'11 ans et -'!A153</f>
        <v>CLUB 11</v>
      </c>
      <c r="B133" s="240" t="str">
        <f>'11 ans et -'!B153</f>
        <v>Participant 11</v>
      </c>
      <c r="C133" s="241">
        <f>'11 ans et -'!E153</f>
      </c>
    </row>
    <row r="134" spans="1:3" ht="12.75">
      <c r="A134" s="239" t="str">
        <f>'11 ans et -'!A154</f>
        <v>CLUB 12</v>
      </c>
      <c r="B134" s="240" t="str">
        <f>'11 ans et -'!B154</f>
        <v>Participant 12</v>
      </c>
      <c r="C134" s="241">
        <f>'11 ans et -'!E154</f>
      </c>
    </row>
    <row r="135" spans="1:3" ht="12.75">
      <c r="A135" s="239" t="str">
        <f>'11 ans et -'!A155</f>
        <v>CLUB 13</v>
      </c>
      <c r="B135" s="240" t="str">
        <f>'11 ans et -'!B155</f>
        <v>Participant 13</v>
      </c>
      <c r="C135" s="241">
        <f>'11 ans et -'!E155</f>
      </c>
    </row>
    <row r="136" spans="1:3" ht="12.75">
      <c r="A136" s="239" t="str">
        <f>'11 ans et -'!A156</f>
        <v>CLUB 14</v>
      </c>
      <c r="B136" s="240" t="str">
        <f>'11 ans et -'!B156</f>
        <v>Participant 14</v>
      </c>
      <c r="C136" s="241">
        <f>'11 ans et -'!E156</f>
      </c>
    </row>
    <row r="137" spans="1:3" ht="12.75">
      <c r="A137" s="239" t="str">
        <f>'11 ans et -'!A157</f>
        <v>CLUB 15</v>
      </c>
      <c r="B137" s="240" t="str">
        <f>'11 ans et -'!B157</f>
        <v>Participant 15</v>
      </c>
      <c r="C137" s="241">
        <f>'11 ans et -'!E157</f>
      </c>
    </row>
    <row r="138" spans="1:3" ht="12.75">
      <c r="A138" s="239" t="str">
        <f>'11 ans et -'!A158</f>
        <v>CLUB 16</v>
      </c>
      <c r="B138" s="240" t="str">
        <f>'11 ans et -'!B158</f>
        <v>Participant 16</v>
      </c>
      <c r="C138" s="241">
        <f>'11 ans et -'!E158</f>
      </c>
    </row>
    <row r="139" spans="1:3" ht="12.75">
      <c r="A139" s="239" t="str">
        <f>'11 ans et -'!A159</f>
        <v>CLUB 17</v>
      </c>
      <c r="B139" s="240" t="str">
        <f>'11 ans et -'!B159</f>
        <v>Participant 17</v>
      </c>
      <c r="C139" s="241">
        <f>'11 ans et -'!E159</f>
      </c>
    </row>
    <row r="140" spans="1:3" ht="12.75">
      <c r="A140" s="239" t="str">
        <f>'11 ans et -'!A160</f>
        <v>CLUB 18</v>
      </c>
      <c r="B140" s="240" t="str">
        <f>'11 ans et -'!B160</f>
        <v>Participant 18</v>
      </c>
      <c r="C140" s="241">
        <f>'11 ans et -'!E160</f>
      </c>
    </row>
    <row r="141" spans="1:3" ht="12.75">
      <c r="A141" s="239" t="str">
        <f>'11 ans et -'!A161</f>
        <v>CLUB 19</v>
      </c>
      <c r="B141" s="240" t="str">
        <f>'11 ans et -'!B161</f>
        <v>Participant 19</v>
      </c>
      <c r="C141" s="241">
        <f>'11 ans et -'!E161</f>
      </c>
    </row>
    <row r="142" spans="1:3" ht="12.75">
      <c r="A142" s="239" t="str">
        <f>'11 ans et -'!A162</f>
        <v>CLUB 20</v>
      </c>
      <c r="B142" s="240" t="str">
        <f>'11 ans et -'!B162</f>
        <v>Participant 20</v>
      </c>
      <c r="C142" s="241">
        <f>'11 ans et -'!E162</f>
      </c>
    </row>
    <row r="143" spans="1:3" ht="12.75">
      <c r="A143" s="239" t="str">
        <f>'11 ans et -'!A163</f>
        <v>CLUB 21</v>
      </c>
      <c r="B143" s="240" t="str">
        <f>'11 ans et -'!B163</f>
        <v>Participant 21</v>
      </c>
      <c r="C143" s="241">
        <f>'11 ans et -'!E163</f>
      </c>
    </row>
    <row r="144" spans="1:3" ht="12.75">
      <c r="A144" s="239" t="str">
        <f>'11 ans et -'!A164</f>
        <v>CLUB 22</v>
      </c>
      <c r="B144" s="240" t="str">
        <f>'11 ans et -'!B164</f>
        <v>Participant 22</v>
      </c>
      <c r="C144" s="241">
        <f>'11 ans et -'!E164</f>
      </c>
    </row>
    <row r="145" spans="1:3" ht="12.75">
      <c r="A145" s="239" t="str">
        <f>'11 ans et -'!A165</f>
        <v>CLUB 23</v>
      </c>
      <c r="B145" s="240" t="str">
        <f>'11 ans et -'!B165</f>
        <v>Participant 23</v>
      </c>
      <c r="C145" s="241">
        <f>'11 ans et -'!E165</f>
      </c>
    </row>
    <row r="146" spans="1:3" ht="12.75">
      <c r="A146" s="239" t="str">
        <f>'11 ans et -'!A166</f>
        <v>CLUB 24</v>
      </c>
      <c r="B146" s="240" t="str">
        <f>'11 ans et -'!B166</f>
        <v>Participant 24</v>
      </c>
      <c r="C146" s="241">
        <f>'11 ans et -'!E166</f>
      </c>
    </row>
    <row r="147" spans="1:3" ht="12.75">
      <c r="A147" s="239" t="str">
        <f>'11 ans et -'!A167</f>
        <v>CLUB 25</v>
      </c>
      <c r="B147" s="240" t="str">
        <f>'11 ans et -'!B167</f>
        <v>Participant 25</v>
      </c>
      <c r="C147" s="241">
        <f>'11 ans et -'!E167</f>
      </c>
    </row>
    <row r="148" spans="1:3" ht="12.75">
      <c r="A148" s="239" t="str">
        <f>'11 ans et -'!A168</f>
        <v>CLUB 26</v>
      </c>
      <c r="B148" s="240" t="str">
        <f>'11 ans et -'!B168</f>
        <v>Participant 26</v>
      </c>
      <c r="C148" s="241">
        <f>'11 ans et -'!E168</f>
      </c>
    </row>
    <row r="149" spans="1:3" ht="12.75">
      <c r="A149" s="239" t="str">
        <f>'11 ans et -'!A169</f>
        <v>CLUB 27</v>
      </c>
      <c r="B149" s="240" t="str">
        <f>'11 ans et -'!B169</f>
        <v>Participant 27</v>
      </c>
      <c r="C149" s="241">
        <f>'11 ans et -'!E169</f>
      </c>
    </row>
    <row r="150" spans="1:3" ht="12.75">
      <c r="A150" s="239" t="str">
        <f>'11 ans et -'!A170</f>
        <v>CLUB 28</v>
      </c>
      <c r="B150" s="240" t="str">
        <f>'11 ans et -'!B170</f>
        <v>Participant 28</v>
      </c>
      <c r="C150" s="241">
        <f>'11 ans et -'!E170</f>
      </c>
    </row>
    <row r="151" spans="1:3" ht="12.75">
      <c r="A151" s="239" t="str">
        <f>'11 ans et -'!A171</f>
        <v>CLUB 29</v>
      </c>
      <c r="B151" s="240" t="str">
        <f>'11 ans et -'!B171</f>
        <v>Participant 29</v>
      </c>
      <c r="C151" s="241">
        <f>'11 ans et -'!E171</f>
      </c>
    </row>
    <row r="152" spans="1:3" ht="13.5" thickBot="1">
      <c r="A152" s="242" t="str">
        <f>'11 ans et -'!A172</f>
        <v>CLUB 30</v>
      </c>
      <c r="B152" s="243" t="str">
        <f>'11 ans et -'!B172</f>
        <v>Participant 30</v>
      </c>
      <c r="C152" s="244">
        <f>'11 ans et -'!E172</f>
      </c>
    </row>
    <row r="153" spans="1:4" ht="12.75">
      <c r="A153" s="236" t="str">
        <f>'11 ans et -'!A178</f>
        <v>SSSL</v>
      </c>
      <c r="B153" s="237" t="str">
        <f>'11 ans et -'!B178</f>
        <v>Sybel Roy</v>
      </c>
      <c r="C153" s="238">
        <f>'11 ans et -'!E178</f>
        <v>16</v>
      </c>
      <c r="D153" s="107" t="s">
        <v>82</v>
      </c>
    </row>
    <row r="154" spans="1:3" ht="12.75">
      <c r="A154" s="239" t="str">
        <f>'11 ans et -'!A179</f>
        <v>CSRN</v>
      </c>
      <c r="B154" s="240" t="str">
        <f>'11 ans et -'!B179</f>
        <v>Samya Chakir</v>
      </c>
      <c r="C154" s="241">
        <f>'11 ans et -'!E179</f>
        <v>20</v>
      </c>
    </row>
    <row r="155" spans="1:3" ht="12.75">
      <c r="A155" s="239" t="str">
        <f>'11 ans et -'!A180</f>
        <v>CSRN</v>
      </c>
      <c r="B155" s="240" t="str">
        <f>'11 ans et -'!B180</f>
        <v>Gabrielle Thibodeau</v>
      </c>
      <c r="C155" s="241">
        <f>'11 ans et -'!E180</f>
        <v>12</v>
      </c>
    </row>
    <row r="156" spans="1:3" ht="12.75">
      <c r="A156" s="239" t="str">
        <f>'11 ans et -'!A181</f>
        <v>CSRN</v>
      </c>
      <c r="B156" s="240" t="str">
        <f>'11 ans et -'!B181</f>
        <v>Anabelle Rhéaume</v>
      </c>
      <c r="C156" s="241">
        <f>'11 ans et -'!E181</f>
        <v>13</v>
      </c>
    </row>
    <row r="157" spans="1:3" ht="12.75">
      <c r="A157" s="239" t="str">
        <f>'11 ans et -'!A182</f>
        <v>CSRN</v>
      </c>
      <c r="B157" s="240" t="str">
        <f>'11 ans et -'!B182</f>
        <v>Zoé Martin</v>
      </c>
      <c r="C157" s="241">
        <f>'11 ans et -'!E182</f>
        <v>14</v>
      </c>
    </row>
    <row r="158" spans="1:3" ht="12.75">
      <c r="A158" s="239" t="str">
        <f>'11 ans et -'!A183</f>
        <v>CSRAD</v>
      </c>
      <c r="B158" s="240" t="str">
        <f>'11 ans et -'!B183</f>
        <v>Malory Boisclair</v>
      </c>
      <c r="C158" s="241">
        <f>'11 ans et -'!E183</f>
        <v>18</v>
      </c>
    </row>
    <row r="159" spans="1:3" ht="12.75">
      <c r="A159" s="239" t="str">
        <f>'11 ans et -'!A184</f>
        <v>CAEM</v>
      </c>
      <c r="B159" s="240" t="str">
        <f>'11 ans et -'!B184</f>
        <v>Aglaé Chisogne</v>
      </c>
      <c r="C159" s="241">
        <f>'11 ans et -'!E184</f>
      </c>
    </row>
    <row r="160" spans="1:3" ht="12.75">
      <c r="A160" s="239" t="str">
        <f>'11 ans et -'!A185</f>
        <v>CLUB 8</v>
      </c>
      <c r="B160" s="240" t="str">
        <f>'11 ans et -'!B185</f>
        <v>Participant 8</v>
      </c>
      <c r="C160" s="241">
        <f>'11 ans et -'!E185</f>
      </c>
    </row>
    <row r="161" spans="1:3" ht="12.75">
      <c r="A161" s="239" t="str">
        <f>'11 ans et -'!A186</f>
        <v>CLUB 9</v>
      </c>
      <c r="B161" s="240" t="str">
        <f>'11 ans et -'!B186</f>
        <v>Participant 9</v>
      </c>
      <c r="C161" s="241">
        <f>'11 ans et -'!E186</f>
      </c>
    </row>
    <row r="162" spans="1:3" ht="12.75">
      <c r="A162" s="239" t="str">
        <f>'11 ans et -'!A187</f>
        <v>CLUB 10</v>
      </c>
      <c r="B162" s="240" t="str">
        <f>'11 ans et -'!B187</f>
        <v>Participant 10</v>
      </c>
      <c r="C162" s="241">
        <f>'11 ans et -'!E187</f>
      </c>
    </row>
    <row r="163" spans="1:3" ht="12.75">
      <c r="A163" s="239" t="str">
        <f>'11 ans et -'!A188</f>
        <v>CLUB 11</v>
      </c>
      <c r="B163" s="240" t="str">
        <f>'11 ans et -'!B188</f>
        <v>Participant 11</v>
      </c>
      <c r="C163" s="241">
        <f>'11 ans et -'!E188</f>
      </c>
    </row>
    <row r="164" spans="1:3" ht="12.75">
      <c r="A164" s="239" t="str">
        <f>'11 ans et -'!A189</f>
        <v>CLUB 12</v>
      </c>
      <c r="B164" s="240" t="str">
        <f>'11 ans et -'!B189</f>
        <v>Participant 12</v>
      </c>
      <c r="C164" s="241">
        <f>'11 ans et -'!E189</f>
      </c>
    </row>
    <row r="165" spans="1:3" ht="12.75">
      <c r="A165" s="239" t="str">
        <f>'11 ans et -'!A190</f>
        <v>CLUB 13</v>
      </c>
      <c r="B165" s="240" t="str">
        <f>'11 ans et -'!B190</f>
        <v>Participant 13</v>
      </c>
      <c r="C165" s="241">
        <f>'11 ans et -'!E190</f>
      </c>
    </row>
    <row r="166" spans="1:3" ht="12.75">
      <c r="A166" s="239" t="str">
        <f>'11 ans et -'!A191</f>
        <v>CLUB 14</v>
      </c>
      <c r="B166" s="240" t="str">
        <f>'11 ans et -'!B191</f>
        <v>Participant 14</v>
      </c>
      <c r="C166" s="241">
        <f>'11 ans et -'!E191</f>
      </c>
    </row>
    <row r="167" spans="1:3" ht="12.75">
      <c r="A167" s="239" t="str">
        <f>'11 ans et -'!A192</f>
        <v>CLUB 15</v>
      </c>
      <c r="B167" s="240" t="str">
        <f>'11 ans et -'!B192</f>
        <v>Participant 15</v>
      </c>
      <c r="C167" s="241">
        <f>'11 ans et -'!E192</f>
      </c>
    </row>
    <row r="168" spans="1:3" ht="12.75">
      <c r="A168" s="239" t="str">
        <f>'11 ans et -'!A193</f>
        <v>CLUB 16</v>
      </c>
      <c r="B168" s="240" t="str">
        <f>'11 ans et -'!B193</f>
        <v>Participant 16</v>
      </c>
      <c r="C168" s="241">
        <f>'11 ans et -'!E193</f>
      </c>
    </row>
    <row r="169" spans="1:3" ht="12.75">
      <c r="A169" s="239" t="str">
        <f>'11 ans et -'!A194</f>
        <v>CLUB 17</v>
      </c>
      <c r="B169" s="240" t="str">
        <f>'11 ans et -'!B194</f>
        <v>Participant 17</v>
      </c>
      <c r="C169" s="241">
        <f>'11 ans et -'!E194</f>
      </c>
    </row>
    <row r="170" spans="1:3" ht="12.75">
      <c r="A170" s="239" t="str">
        <f>'11 ans et -'!A195</f>
        <v>CLUB 18</v>
      </c>
      <c r="B170" s="240" t="str">
        <f>'11 ans et -'!B195</f>
        <v>Participant 18</v>
      </c>
      <c r="C170" s="241">
        <f>'11 ans et -'!E195</f>
      </c>
    </row>
    <row r="171" spans="1:3" ht="12.75">
      <c r="A171" s="239" t="str">
        <f>'11 ans et -'!A196</f>
        <v>CLUB 19</v>
      </c>
      <c r="B171" s="240" t="str">
        <f>'11 ans et -'!B196</f>
        <v>Participant 19</v>
      </c>
      <c r="C171" s="241">
        <f>'11 ans et -'!E196</f>
      </c>
    </row>
    <row r="172" spans="1:3" ht="12.75">
      <c r="A172" s="239" t="str">
        <f>'11 ans et -'!A197</f>
        <v>CLUB 20</v>
      </c>
      <c r="B172" s="240" t="str">
        <f>'11 ans et -'!B197</f>
        <v>Participant 20</v>
      </c>
      <c r="C172" s="241">
        <f>'11 ans et -'!E197</f>
      </c>
    </row>
    <row r="173" spans="1:3" ht="12.75">
      <c r="A173" s="239" t="str">
        <f>'11 ans et -'!A198</f>
        <v>CLUB 21</v>
      </c>
      <c r="B173" s="240" t="str">
        <f>'11 ans et -'!B198</f>
        <v>Participant 21</v>
      </c>
      <c r="C173" s="241">
        <f>'11 ans et -'!E198</f>
      </c>
    </row>
    <row r="174" spans="1:3" ht="12.75">
      <c r="A174" s="239" t="str">
        <f>'11 ans et -'!A199</f>
        <v>CLUB 22</v>
      </c>
      <c r="B174" s="240" t="str">
        <f>'11 ans et -'!B199</f>
        <v>Participant 22</v>
      </c>
      <c r="C174" s="241">
        <f>'11 ans et -'!E199</f>
      </c>
    </row>
    <row r="175" spans="1:3" ht="12.75">
      <c r="A175" s="239" t="str">
        <f>'11 ans et -'!A200</f>
        <v>CLUB 23</v>
      </c>
      <c r="B175" s="240" t="str">
        <f>'11 ans et -'!B200</f>
        <v>Participant 23</v>
      </c>
      <c r="C175" s="241">
        <f>'11 ans et -'!E200</f>
      </c>
    </row>
    <row r="176" spans="1:3" ht="12.75">
      <c r="A176" s="239" t="str">
        <f>'11 ans et -'!A201</f>
        <v>CLUB 24</v>
      </c>
      <c r="B176" s="240" t="str">
        <f>'11 ans et -'!B201</f>
        <v>Participant 24</v>
      </c>
      <c r="C176" s="241">
        <f>'11 ans et -'!E201</f>
      </c>
    </row>
    <row r="177" spans="1:3" ht="12.75">
      <c r="A177" s="239" t="str">
        <f>'11 ans et -'!A202</f>
        <v>CLUB 25</v>
      </c>
      <c r="B177" s="240" t="str">
        <f>'11 ans et -'!B202</f>
        <v>Participant 25</v>
      </c>
      <c r="C177" s="241">
        <f>'11 ans et -'!E202</f>
      </c>
    </row>
    <row r="178" spans="1:3" ht="12.75">
      <c r="A178" s="239" t="str">
        <f>'11 ans et -'!A203</f>
        <v>CLUB 26</v>
      </c>
      <c r="B178" s="240" t="str">
        <f>'11 ans et -'!B203</f>
        <v>Participant 26</v>
      </c>
      <c r="C178" s="241">
        <f>'11 ans et -'!E203</f>
      </c>
    </row>
    <row r="179" spans="1:3" ht="12.75">
      <c r="A179" s="239" t="str">
        <f>'11 ans et -'!A204</f>
        <v>CLUB 27</v>
      </c>
      <c r="B179" s="240" t="str">
        <f>'11 ans et -'!B204</f>
        <v>Participant 27</v>
      </c>
      <c r="C179" s="241">
        <f>'11 ans et -'!E204</f>
      </c>
    </row>
    <row r="180" spans="1:3" ht="12.75">
      <c r="A180" s="239" t="str">
        <f>'11 ans et -'!A205</f>
        <v>CLUB 28</v>
      </c>
      <c r="B180" s="240" t="str">
        <f>'11 ans et -'!B205</f>
        <v>Participant 28</v>
      </c>
      <c r="C180" s="241">
        <f>'11 ans et -'!E205</f>
      </c>
    </row>
    <row r="181" spans="1:3" ht="12.75">
      <c r="A181" s="239" t="str">
        <f>'11 ans et -'!A206</f>
        <v>CLUB 29</v>
      </c>
      <c r="B181" s="240" t="str">
        <f>'11 ans et -'!B206</f>
        <v>Participant 29</v>
      </c>
      <c r="C181" s="241">
        <f>'11 ans et -'!E206</f>
      </c>
    </row>
    <row r="182" spans="1:3" ht="13.5" thickBot="1">
      <c r="A182" s="242" t="str">
        <f>'11 ans et -'!A207</f>
        <v>CLUB 30</v>
      </c>
      <c r="B182" s="243" t="str">
        <f>'11 ans et -'!B207</f>
        <v>Participant 30</v>
      </c>
      <c r="C182" s="244">
        <f>'11 ans et -'!E207</f>
      </c>
    </row>
    <row r="183" spans="1:4" ht="12.75">
      <c r="A183" s="245" t="str">
        <f>'12-13 ans'!A5</f>
        <v>Narval</v>
      </c>
      <c r="B183" s="246" t="str">
        <f>'12-13 ans'!B5</f>
        <v>Gabrielle Diotte</v>
      </c>
      <c r="C183" s="238">
        <f>'12-13 ans'!J5</f>
        <v>20</v>
      </c>
      <c r="D183" s="107" t="s">
        <v>83</v>
      </c>
    </row>
    <row r="184" spans="1:3" ht="12.75">
      <c r="A184" s="247" t="str">
        <f>'12-13 ans'!A6</f>
        <v>Narval</v>
      </c>
      <c r="B184" s="248" t="str">
        <f>'12-13 ans'!B6</f>
        <v>Joëlle Gauthier-Drapeau</v>
      </c>
      <c r="C184" s="241">
        <f>'12-13 ans'!J6</f>
        <v>18</v>
      </c>
    </row>
    <row r="185" spans="1:3" ht="12.75">
      <c r="A185" s="247" t="str">
        <f>'12-13 ans'!A7</f>
        <v>SSSL</v>
      </c>
      <c r="B185" s="248" t="str">
        <f>'12-13 ans'!B7</f>
        <v>Paula Sofia Loaiza</v>
      </c>
      <c r="C185" s="241" t="str">
        <f>'12-13 ans'!J7</f>
        <v>0</v>
      </c>
    </row>
    <row r="186" spans="1:3" ht="12.75">
      <c r="A186" s="247" t="str">
        <f>'12-13 ans'!A8</f>
        <v>Narval</v>
      </c>
      <c r="B186" s="248" t="str">
        <f>'12-13 ans'!B8</f>
        <v>Laura Vincent</v>
      </c>
      <c r="C186" s="241">
        <f>'12-13 ans'!J8</f>
        <v>16</v>
      </c>
    </row>
    <row r="187" spans="1:3" ht="12.75">
      <c r="A187" s="247" t="str">
        <f>'12-13 ans'!A9</f>
        <v>CSRN</v>
      </c>
      <c r="B187" s="248" t="str">
        <f>'12-13 ans'!B9</f>
        <v>Thomas Martin</v>
      </c>
      <c r="C187" s="241">
        <f>'12-13 ans'!J9</f>
        <v>14</v>
      </c>
    </row>
    <row r="188" spans="1:3" ht="12.75">
      <c r="A188" s="247" t="str">
        <f>'12-13 ans'!A10</f>
        <v>Narval</v>
      </c>
      <c r="B188" s="248" t="str">
        <f>'12-13 ans'!B10</f>
        <v>Léony Gobeil</v>
      </c>
      <c r="C188" s="241">
        <f>'12-13 ans'!J10</f>
        <v>13</v>
      </c>
    </row>
    <row r="189" spans="1:3" ht="12.75">
      <c r="A189" s="247" t="str">
        <f>'12-13 ans'!A11</f>
        <v>CAEM</v>
      </c>
      <c r="B189" s="248" t="str">
        <f>'12-13 ans'!B11</f>
        <v>Ariane Saint-Denis</v>
      </c>
      <c r="C189" s="241" t="str">
        <f>'12-13 ans'!J11</f>
        <v>0</v>
      </c>
    </row>
    <row r="190" spans="1:3" ht="12.75">
      <c r="A190" s="247" t="str">
        <f>'12-13 ans'!A12</f>
        <v>CLUB 8</v>
      </c>
      <c r="B190" s="248" t="str">
        <f>'12-13 ans'!B12</f>
        <v>Participant 8</v>
      </c>
      <c r="C190" s="241">
        <f>'12-13 ans'!J12</f>
      </c>
    </row>
    <row r="191" spans="1:3" ht="12.75">
      <c r="A191" s="247" t="str">
        <f>'12-13 ans'!A13</f>
        <v>CLUB 9</v>
      </c>
      <c r="B191" s="248" t="str">
        <f>'12-13 ans'!B13</f>
        <v>Participant 9</v>
      </c>
      <c r="C191" s="241">
        <f>'12-13 ans'!J13</f>
      </c>
    </row>
    <row r="192" spans="1:3" ht="12.75">
      <c r="A192" s="247" t="str">
        <f>'12-13 ans'!A14</f>
        <v>CLUB 10</v>
      </c>
      <c r="B192" s="248" t="str">
        <f>'12-13 ans'!B14</f>
        <v>Participant 10</v>
      </c>
      <c r="C192" s="241">
        <f>'12-13 ans'!J14</f>
      </c>
    </row>
    <row r="193" spans="1:3" ht="12.75">
      <c r="A193" s="247" t="str">
        <f>'12-13 ans'!A15</f>
        <v>CLUB 11</v>
      </c>
      <c r="B193" s="248" t="str">
        <f>'12-13 ans'!B15</f>
        <v>Participant 11</v>
      </c>
      <c r="C193" s="241">
        <f>'12-13 ans'!J15</f>
      </c>
    </row>
    <row r="194" spans="1:3" ht="12.75">
      <c r="A194" s="247" t="str">
        <f>'12-13 ans'!A16</f>
        <v>CLUB 12</v>
      </c>
      <c r="B194" s="248" t="str">
        <f>'12-13 ans'!B16</f>
        <v>Participant 12</v>
      </c>
      <c r="C194" s="241">
        <f>'12-13 ans'!J16</f>
      </c>
    </row>
    <row r="195" spans="1:3" ht="12.75">
      <c r="A195" s="247" t="str">
        <f>'12-13 ans'!A17</f>
        <v>CLUB 13</v>
      </c>
      <c r="B195" s="248" t="str">
        <f>'12-13 ans'!B17</f>
        <v>Participant 13</v>
      </c>
      <c r="C195" s="241">
        <f>'12-13 ans'!J17</f>
      </c>
    </row>
    <row r="196" spans="1:3" ht="12.75">
      <c r="A196" s="247" t="str">
        <f>'12-13 ans'!A18</f>
        <v>CLUB 14</v>
      </c>
      <c r="B196" s="248" t="str">
        <f>'12-13 ans'!B18</f>
        <v>Participant 14</v>
      </c>
      <c r="C196" s="241">
        <f>'12-13 ans'!J18</f>
      </c>
    </row>
    <row r="197" spans="1:3" ht="12.75">
      <c r="A197" s="247" t="str">
        <f>'12-13 ans'!A19</f>
        <v>CLUB 15</v>
      </c>
      <c r="B197" s="248" t="str">
        <f>'12-13 ans'!B19</f>
        <v>Participant 15</v>
      </c>
      <c r="C197" s="241">
        <f>'12-13 ans'!J19</f>
      </c>
    </row>
    <row r="198" spans="1:3" ht="12.75">
      <c r="A198" s="247" t="str">
        <f>'12-13 ans'!A20</f>
        <v>CLUB 16</v>
      </c>
      <c r="B198" s="248" t="str">
        <f>'12-13 ans'!B20</f>
        <v>Participant 16</v>
      </c>
      <c r="C198" s="241">
        <f>'12-13 ans'!J20</f>
      </c>
    </row>
    <row r="199" spans="1:3" ht="12.75">
      <c r="A199" s="247" t="str">
        <f>'12-13 ans'!A21</f>
        <v>CLUB 17</v>
      </c>
      <c r="B199" s="248" t="str">
        <f>'12-13 ans'!B21</f>
        <v>Participant 17</v>
      </c>
      <c r="C199" s="241">
        <f>'12-13 ans'!J21</f>
      </c>
    </row>
    <row r="200" spans="1:3" ht="12.75">
      <c r="A200" s="247" t="str">
        <f>'12-13 ans'!A22</f>
        <v>CLUB 18</v>
      </c>
      <c r="B200" s="248" t="str">
        <f>'12-13 ans'!B22</f>
        <v>Participant 18</v>
      </c>
      <c r="C200" s="241">
        <f>'12-13 ans'!J22</f>
      </c>
    </row>
    <row r="201" spans="1:3" ht="12.75">
      <c r="A201" s="247" t="str">
        <f>'12-13 ans'!A23</f>
        <v>CLUB 19</v>
      </c>
      <c r="B201" s="248" t="str">
        <f>'12-13 ans'!B23</f>
        <v>Participant 19</v>
      </c>
      <c r="C201" s="241">
        <f>'12-13 ans'!J23</f>
      </c>
    </row>
    <row r="202" spans="1:3" ht="12.75">
      <c r="A202" s="247" t="str">
        <f>'12-13 ans'!A24</f>
        <v>CLUB 20</v>
      </c>
      <c r="B202" s="248" t="str">
        <f>'12-13 ans'!B24</f>
        <v>Participant 20</v>
      </c>
      <c r="C202" s="241">
        <f>'12-13 ans'!J24</f>
      </c>
    </row>
    <row r="203" spans="1:3" ht="12.75">
      <c r="A203" s="247" t="str">
        <f>'12-13 ans'!A25</f>
        <v>CLUB 21</v>
      </c>
      <c r="B203" s="248" t="str">
        <f>'12-13 ans'!B25</f>
        <v>Participant 21</v>
      </c>
      <c r="C203" s="241">
        <f>'12-13 ans'!J25</f>
      </c>
    </row>
    <row r="204" spans="1:3" ht="12.75">
      <c r="A204" s="247" t="str">
        <f>'12-13 ans'!A26</f>
        <v>CLUB 22</v>
      </c>
      <c r="B204" s="248" t="str">
        <f>'12-13 ans'!B26</f>
        <v>Participant 22</v>
      </c>
      <c r="C204" s="241">
        <f>'12-13 ans'!J26</f>
      </c>
    </row>
    <row r="205" spans="1:3" ht="12.75">
      <c r="A205" s="247" t="str">
        <f>'12-13 ans'!A27</f>
        <v>CLUB 23</v>
      </c>
      <c r="B205" s="248" t="str">
        <f>'12-13 ans'!B27</f>
        <v>Participant 23</v>
      </c>
      <c r="C205" s="241">
        <f>'12-13 ans'!J27</f>
      </c>
    </row>
    <row r="206" spans="1:3" ht="12.75">
      <c r="A206" s="247" t="str">
        <f>'12-13 ans'!A28</f>
        <v>CLUB 24</v>
      </c>
      <c r="B206" s="248" t="str">
        <f>'12-13 ans'!B28</f>
        <v>Participant 24</v>
      </c>
      <c r="C206" s="241">
        <f>'12-13 ans'!J28</f>
      </c>
    </row>
    <row r="207" spans="1:3" ht="12.75">
      <c r="A207" s="247" t="str">
        <f>'12-13 ans'!A29</f>
        <v>CLUB 25</v>
      </c>
      <c r="B207" s="248" t="str">
        <f>'12-13 ans'!B29</f>
        <v>Participant 25</v>
      </c>
      <c r="C207" s="241">
        <f>'12-13 ans'!J29</f>
      </c>
    </row>
    <row r="208" spans="1:3" ht="12.75">
      <c r="A208" s="247" t="str">
        <f>'12-13 ans'!A30</f>
        <v>CLUB 26</v>
      </c>
      <c r="B208" s="248" t="str">
        <f>'12-13 ans'!B30</f>
        <v>Participant 26</v>
      </c>
      <c r="C208" s="241">
        <f>'12-13 ans'!J30</f>
      </c>
    </row>
    <row r="209" spans="1:3" ht="12.75">
      <c r="A209" s="247" t="str">
        <f>'12-13 ans'!A31</f>
        <v>CLUB 27</v>
      </c>
      <c r="B209" s="248" t="str">
        <f>'12-13 ans'!B31</f>
        <v>Participant 27</v>
      </c>
      <c r="C209" s="241">
        <f>'12-13 ans'!J31</f>
      </c>
    </row>
    <row r="210" spans="1:3" ht="12.75">
      <c r="A210" s="247" t="str">
        <f>'12-13 ans'!A32</f>
        <v>CLUB 28</v>
      </c>
      <c r="B210" s="248" t="str">
        <f>'12-13 ans'!B32</f>
        <v>Participant 28</v>
      </c>
      <c r="C210" s="241">
        <f>'12-13 ans'!J32</f>
      </c>
    </row>
    <row r="211" spans="1:3" ht="12.75">
      <c r="A211" s="247" t="str">
        <f>'12-13 ans'!A33</f>
        <v>CLUB 29</v>
      </c>
      <c r="B211" s="248" t="str">
        <f>'12-13 ans'!B33</f>
        <v>Participant 29</v>
      </c>
      <c r="C211" s="241">
        <f>'12-13 ans'!J33</f>
      </c>
    </row>
    <row r="212" spans="1:3" ht="13.5" thickBot="1">
      <c r="A212" s="249" t="str">
        <f>'12-13 ans'!A34</f>
        <v>CLUB 30</v>
      </c>
      <c r="B212" s="250" t="str">
        <f>'12-13 ans'!B34</f>
        <v>Participant 30</v>
      </c>
      <c r="C212" s="244">
        <f>'12-13 ans'!J34</f>
      </c>
    </row>
    <row r="213" spans="1:4" ht="12.75">
      <c r="A213" s="245" t="str">
        <f>'12-13 ans'!A39</f>
        <v>Narval</v>
      </c>
      <c r="B213" s="246" t="str">
        <f>'12-13 ans'!B39</f>
        <v>Gabrielle Diotte</v>
      </c>
      <c r="C213" s="238">
        <f>'12-13 ans'!J39</f>
        <v>13</v>
      </c>
      <c r="D213" s="107" t="s">
        <v>84</v>
      </c>
    </row>
    <row r="214" spans="1:3" ht="12.75">
      <c r="A214" s="247" t="str">
        <f>'12-13 ans'!A40</f>
        <v>Narval</v>
      </c>
      <c r="B214" s="248" t="str">
        <f>'12-13 ans'!B40</f>
        <v>Joëlle Gauthier-Drapeau</v>
      </c>
      <c r="C214" s="241">
        <f>'12-13 ans'!J40</f>
        <v>11</v>
      </c>
    </row>
    <row r="215" spans="1:3" ht="12.75">
      <c r="A215" s="247" t="str">
        <f>'12-13 ans'!A41</f>
        <v>SSSL</v>
      </c>
      <c r="B215" s="248" t="str">
        <f>'12-13 ans'!B41</f>
        <v>Paula Sofia Loaiza</v>
      </c>
      <c r="C215" s="241">
        <f>'12-13 ans'!J41</f>
        <v>18</v>
      </c>
    </row>
    <row r="216" spans="1:3" ht="12.75">
      <c r="A216" s="247" t="str">
        <f>'12-13 ans'!A42</f>
        <v>Narval</v>
      </c>
      <c r="B216" s="248" t="str">
        <f>'12-13 ans'!B42</f>
        <v>Laura Vincent</v>
      </c>
      <c r="C216" s="241">
        <f>'12-13 ans'!J42</f>
        <v>12</v>
      </c>
    </row>
    <row r="217" spans="1:3" ht="12.75">
      <c r="A217" s="247" t="str">
        <f>'12-13 ans'!A43</f>
        <v>CSRN</v>
      </c>
      <c r="B217" s="248" t="str">
        <f>'12-13 ans'!B43</f>
        <v>Thomas Martin</v>
      </c>
      <c r="C217" s="241">
        <f>'12-13 ans'!J43</f>
        <v>14</v>
      </c>
    </row>
    <row r="218" spans="1:3" ht="12.75">
      <c r="A218" s="247" t="str">
        <f>'12-13 ans'!A44</f>
        <v>Narval</v>
      </c>
      <c r="B218" s="248" t="str">
        <f>'12-13 ans'!B44</f>
        <v>Léony Gobeil</v>
      </c>
      <c r="C218" s="241">
        <f>'12-13 ans'!J44</f>
        <v>20</v>
      </c>
    </row>
    <row r="219" spans="1:3" ht="12.75">
      <c r="A219" s="247" t="str">
        <f>'12-13 ans'!A45</f>
        <v>CAEM</v>
      </c>
      <c r="B219" s="248" t="str">
        <f>'12-13 ans'!B45</f>
        <v>Ariane Saint-Denis</v>
      </c>
      <c r="C219" s="241">
        <f>'12-13 ans'!J45</f>
        <v>16</v>
      </c>
    </row>
    <row r="220" spans="1:3" ht="12.75">
      <c r="A220" s="247" t="str">
        <f>'12-13 ans'!A46</f>
        <v>CLUB 8</v>
      </c>
      <c r="B220" s="248" t="str">
        <f>'12-13 ans'!B46</f>
        <v>Participant 8</v>
      </c>
      <c r="C220" s="241">
        <f>'12-13 ans'!J46</f>
      </c>
    </row>
    <row r="221" spans="1:3" ht="12.75">
      <c r="A221" s="247" t="str">
        <f>'12-13 ans'!A47</f>
        <v>CLUB 9</v>
      </c>
      <c r="B221" s="248" t="str">
        <f>'12-13 ans'!B47</f>
        <v>Participant 9</v>
      </c>
      <c r="C221" s="241">
        <f>'12-13 ans'!J47</f>
      </c>
    </row>
    <row r="222" spans="1:3" ht="12.75">
      <c r="A222" s="247" t="str">
        <f>'12-13 ans'!A48</f>
        <v>CLUB 10</v>
      </c>
      <c r="B222" s="248" t="str">
        <f>'12-13 ans'!B48</f>
        <v>Participant 10</v>
      </c>
      <c r="C222" s="241">
        <f>'12-13 ans'!J48</f>
      </c>
    </row>
    <row r="223" spans="1:3" ht="12.75">
      <c r="A223" s="247" t="str">
        <f>'12-13 ans'!A49</f>
        <v>CLUB 11</v>
      </c>
      <c r="B223" s="248" t="str">
        <f>'12-13 ans'!B49</f>
        <v>Participant 11</v>
      </c>
      <c r="C223" s="241">
        <f>'12-13 ans'!J49</f>
      </c>
    </row>
    <row r="224" spans="1:3" ht="12.75">
      <c r="A224" s="247" t="str">
        <f>'12-13 ans'!A50</f>
        <v>CLUB 12</v>
      </c>
      <c r="B224" s="248" t="str">
        <f>'12-13 ans'!B50</f>
        <v>Participant 12</v>
      </c>
      <c r="C224" s="241">
        <f>'12-13 ans'!J50</f>
      </c>
    </row>
    <row r="225" spans="1:3" ht="12.75">
      <c r="A225" s="247" t="str">
        <f>'12-13 ans'!A51</f>
        <v>CLUB 13</v>
      </c>
      <c r="B225" s="248" t="str">
        <f>'12-13 ans'!B51</f>
        <v>Participant 13</v>
      </c>
      <c r="C225" s="241">
        <f>'12-13 ans'!J51</f>
      </c>
    </row>
    <row r="226" spans="1:3" ht="12.75">
      <c r="A226" s="247" t="str">
        <f>'12-13 ans'!A52</f>
        <v>CLUB 14</v>
      </c>
      <c r="B226" s="248" t="str">
        <f>'12-13 ans'!B52</f>
        <v>Participant 14</v>
      </c>
      <c r="C226" s="241">
        <f>'12-13 ans'!J52</f>
      </c>
    </row>
    <row r="227" spans="1:3" ht="12.75">
      <c r="A227" s="247" t="str">
        <f>'12-13 ans'!A53</f>
        <v>CLUB 15</v>
      </c>
      <c r="B227" s="248" t="str">
        <f>'12-13 ans'!B53</f>
        <v>Participant 15</v>
      </c>
      <c r="C227" s="241">
        <f>'12-13 ans'!J53</f>
      </c>
    </row>
    <row r="228" spans="1:3" ht="12.75">
      <c r="A228" s="247" t="str">
        <f>'12-13 ans'!A54</f>
        <v>CLUB 16</v>
      </c>
      <c r="B228" s="248" t="str">
        <f>'12-13 ans'!B54</f>
        <v>Participant 16</v>
      </c>
      <c r="C228" s="241">
        <f>'12-13 ans'!J54</f>
      </c>
    </row>
    <row r="229" spans="1:3" ht="12.75">
      <c r="A229" s="247" t="str">
        <f>'12-13 ans'!A55</f>
        <v>CLUB 17</v>
      </c>
      <c r="B229" s="248" t="str">
        <f>'12-13 ans'!B55</f>
        <v>Participant 17</v>
      </c>
      <c r="C229" s="241">
        <f>'12-13 ans'!J55</f>
      </c>
    </row>
    <row r="230" spans="1:3" ht="12.75">
      <c r="A230" s="247" t="str">
        <f>'12-13 ans'!A56</f>
        <v>CLUB 18</v>
      </c>
      <c r="B230" s="248" t="str">
        <f>'12-13 ans'!B56</f>
        <v>Participant 18</v>
      </c>
      <c r="C230" s="241">
        <f>'12-13 ans'!J56</f>
      </c>
    </row>
    <row r="231" spans="1:3" ht="12.75">
      <c r="A231" s="247" t="str">
        <f>'12-13 ans'!A57</f>
        <v>CLUB 19</v>
      </c>
      <c r="B231" s="248" t="str">
        <f>'12-13 ans'!B57</f>
        <v>Participant 19</v>
      </c>
      <c r="C231" s="241">
        <f>'12-13 ans'!J57</f>
      </c>
    </row>
    <row r="232" spans="1:3" ht="12.75">
      <c r="A232" s="247" t="str">
        <f>'12-13 ans'!A58</f>
        <v>CLUB 20</v>
      </c>
      <c r="B232" s="248" t="str">
        <f>'12-13 ans'!B58</f>
        <v>Participant 20</v>
      </c>
      <c r="C232" s="241">
        <f>'12-13 ans'!J58</f>
      </c>
    </row>
    <row r="233" spans="1:3" ht="12.75">
      <c r="A233" s="247" t="str">
        <f>'12-13 ans'!A59</f>
        <v>CLUB 21</v>
      </c>
      <c r="B233" s="248" t="str">
        <f>'12-13 ans'!B59</f>
        <v>Participant 21</v>
      </c>
      <c r="C233" s="241">
        <f>'12-13 ans'!J59</f>
      </c>
    </row>
    <row r="234" spans="1:3" ht="12.75">
      <c r="A234" s="247" t="str">
        <f>'12-13 ans'!A60</f>
        <v>CLUB 22</v>
      </c>
      <c r="B234" s="248" t="str">
        <f>'12-13 ans'!B60</f>
        <v>Participant 22</v>
      </c>
      <c r="C234" s="241">
        <f>'12-13 ans'!J60</f>
      </c>
    </row>
    <row r="235" spans="1:3" ht="12.75">
      <c r="A235" s="247" t="str">
        <f>'12-13 ans'!A61</f>
        <v>CLUB 23</v>
      </c>
      <c r="B235" s="248" t="str">
        <f>'12-13 ans'!B61</f>
        <v>Participant 23</v>
      </c>
      <c r="C235" s="241">
        <f>'12-13 ans'!J61</f>
      </c>
    </row>
    <row r="236" spans="1:3" ht="12.75">
      <c r="A236" s="247" t="str">
        <f>'12-13 ans'!A62</f>
        <v>CLUB 24</v>
      </c>
      <c r="B236" s="248" t="str">
        <f>'12-13 ans'!B62</f>
        <v>Participant 24</v>
      </c>
      <c r="C236" s="241">
        <f>'12-13 ans'!J62</f>
      </c>
    </row>
    <row r="237" spans="1:3" ht="12.75">
      <c r="A237" s="247" t="str">
        <f>'12-13 ans'!A63</f>
        <v>CLUB 25</v>
      </c>
      <c r="B237" s="248" t="str">
        <f>'12-13 ans'!B63</f>
        <v>Participant 25</v>
      </c>
      <c r="C237" s="241">
        <f>'12-13 ans'!J63</f>
      </c>
    </row>
    <row r="238" spans="1:3" ht="12.75">
      <c r="A238" s="247" t="str">
        <f>'12-13 ans'!A64</f>
        <v>CLUB 26</v>
      </c>
      <c r="B238" s="248" t="str">
        <f>'12-13 ans'!B64</f>
        <v>Participant 26</v>
      </c>
      <c r="C238" s="241">
        <f>'12-13 ans'!J64</f>
      </c>
    </row>
    <row r="239" spans="1:3" ht="12.75">
      <c r="A239" s="247" t="str">
        <f>'12-13 ans'!A65</f>
        <v>CLUB 27</v>
      </c>
      <c r="B239" s="248" t="str">
        <f>'12-13 ans'!B65</f>
        <v>Participant 27</v>
      </c>
      <c r="C239" s="241">
        <f>'12-13 ans'!J65</f>
      </c>
    </row>
    <row r="240" spans="1:3" ht="12.75">
      <c r="A240" s="247" t="str">
        <f>'12-13 ans'!A66</f>
        <v>CLUB 28</v>
      </c>
      <c r="B240" s="248" t="str">
        <f>'12-13 ans'!B66</f>
        <v>Participant 28</v>
      </c>
      <c r="C240" s="241">
        <f>'12-13 ans'!J66</f>
      </c>
    </row>
    <row r="241" spans="1:3" ht="12.75">
      <c r="A241" s="247" t="str">
        <f>'12-13 ans'!A67</f>
        <v>CLUB 29</v>
      </c>
      <c r="B241" s="248" t="str">
        <f>'12-13 ans'!B67</f>
        <v>Participant 29</v>
      </c>
      <c r="C241" s="241">
        <f>'12-13 ans'!J67</f>
      </c>
    </row>
    <row r="242" spans="1:3" ht="13.5" thickBot="1">
      <c r="A242" s="249" t="str">
        <f>'12-13 ans'!A68</f>
        <v>CLUB 30</v>
      </c>
      <c r="B242" s="250" t="str">
        <f>'12-13 ans'!B68</f>
        <v>Participant 30</v>
      </c>
      <c r="C242" s="244">
        <f>'12-13 ans'!J68</f>
      </c>
    </row>
    <row r="243" spans="1:4" ht="12.75">
      <c r="A243" s="245" t="str">
        <f>'12-13 ans'!A73</f>
        <v>Narval</v>
      </c>
      <c r="B243" s="246" t="str">
        <f>'12-13 ans'!B73</f>
        <v>Gabrielle Diotte</v>
      </c>
      <c r="C243" s="238">
        <f>'12-13 ans'!J73</f>
        <v>18</v>
      </c>
      <c r="D243" s="107" t="s">
        <v>85</v>
      </c>
    </row>
    <row r="244" spans="1:3" ht="12.75">
      <c r="A244" s="247" t="str">
        <f>'12-13 ans'!A74</f>
        <v>Narval</v>
      </c>
      <c r="B244" s="248" t="str">
        <f>'12-13 ans'!B74</f>
        <v>Joëlle Gauthier-Drapeau</v>
      </c>
      <c r="C244" s="241">
        <f>'12-13 ans'!J74</f>
        <v>11</v>
      </c>
    </row>
    <row r="245" spans="1:3" ht="12.75">
      <c r="A245" s="247" t="str">
        <f>'12-13 ans'!A75</f>
        <v>SSSL</v>
      </c>
      <c r="B245" s="248" t="str">
        <f>'12-13 ans'!B75</f>
        <v>Paula Sofia Loaiza</v>
      </c>
      <c r="C245" s="241">
        <f>'12-13 ans'!J75</f>
        <v>13</v>
      </c>
    </row>
    <row r="246" spans="1:3" ht="12.75">
      <c r="A246" s="247" t="str">
        <f>'12-13 ans'!A76</f>
        <v>Narval</v>
      </c>
      <c r="B246" s="248" t="str">
        <f>'12-13 ans'!B76</f>
        <v>Laura Vincent</v>
      </c>
      <c r="C246" s="241">
        <f>'12-13 ans'!J76</f>
        <v>12</v>
      </c>
    </row>
    <row r="247" spans="1:3" ht="12.75">
      <c r="A247" s="247" t="str">
        <f>'12-13 ans'!A77</f>
        <v>CSRN</v>
      </c>
      <c r="B247" s="248" t="str">
        <f>'12-13 ans'!B77</f>
        <v>Thomas Martin</v>
      </c>
      <c r="C247" s="241">
        <f>'12-13 ans'!J77</f>
        <v>20</v>
      </c>
    </row>
    <row r="248" spans="1:3" ht="12.75">
      <c r="A248" s="247" t="str">
        <f>'12-13 ans'!A78</f>
        <v>Narval</v>
      </c>
      <c r="B248" s="248" t="str">
        <f>'12-13 ans'!B78</f>
        <v>Léony Gobeil</v>
      </c>
      <c r="C248" s="241">
        <f>'12-13 ans'!J78</f>
        <v>16</v>
      </c>
    </row>
    <row r="249" spans="1:3" ht="12.75">
      <c r="A249" s="247" t="str">
        <f>'12-13 ans'!A79</f>
        <v>CAEM</v>
      </c>
      <c r="B249" s="248" t="str">
        <f>'12-13 ans'!B79</f>
        <v>Ariane Saint-Denis</v>
      </c>
      <c r="C249" s="241">
        <f>'12-13 ans'!J79</f>
        <v>14</v>
      </c>
    </row>
    <row r="250" spans="1:3" ht="12.75">
      <c r="A250" s="247" t="str">
        <f>'12-13 ans'!A80</f>
        <v>CLUB 8</v>
      </c>
      <c r="B250" s="248" t="str">
        <f>'12-13 ans'!B80</f>
        <v>Participant 8</v>
      </c>
      <c r="C250" s="241">
        <f>'12-13 ans'!J80</f>
      </c>
    </row>
    <row r="251" spans="1:3" ht="12.75">
      <c r="A251" s="247" t="str">
        <f>'12-13 ans'!A81</f>
        <v>CLUB 9</v>
      </c>
      <c r="B251" s="248" t="str">
        <f>'12-13 ans'!B81</f>
        <v>Participant 9</v>
      </c>
      <c r="C251" s="241">
        <f>'12-13 ans'!J81</f>
      </c>
    </row>
    <row r="252" spans="1:3" ht="12.75">
      <c r="A252" s="247" t="str">
        <f>'12-13 ans'!A82</f>
        <v>CLUB 10</v>
      </c>
      <c r="B252" s="248" t="str">
        <f>'12-13 ans'!B82</f>
        <v>Participant 10</v>
      </c>
      <c r="C252" s="241">
        <f>'12-13 ans'!J82</f>
      </c>
    </row>
    <row r="253" spans="1:3" ht="12.75">
      <c r="A253" s="247" t="str">
        <f>'12-13 ans'!A83</f>
        <v>CLUB 11</v>
      </c>
      <c r="B253" s="248" t="str">
        <f>'12-13 ans'!B83</f>
        <v>Participant 11</v>
      </c>
      <c r="C253" s="241">
        <f>'12-13 ans'!J83</f>
      </c>
    </row>
    <row r="254" spans="1:3" ht="12.75">
      <c r="A254" s="247" t="str">
        <f>'12-13 ans'!A84</f>
        <v>CLUB 12</v>
      </c>
      <c r="B254" s="248" t="str">
        <f>'12-13 ans'!B84</f>
        <v>Participant 12</v>
      </c>
      <c r="C254" s="241">
        <f>'12-13 ans'!J84</f>
      </c>
    </row>
    <row r="255" spans="1:3" ht="12.75">
      <c r="A255" s="247" t="str">
        <f>'12-13 ans'!A85</f>
        <v>CLUB 13</v>
      </c>
      <c r="B255" s="248" t="str">
        <f>'12-13 ans'!B85</f>
        <v>Participant 13</v>
      </c>
      <c r="C255" s="241">
        <f>'12-13 ans'!J85</f>
      </c>
    </row>
    <row r="256" spans="1:3" ht="12.75">
      <c r="A256" s="247" t="str">
        <f>'12-13 ans'!A86</f>
        <v>CLUB 14</v>
      </c>
      <c r="B256" s="248" t="str">
        <f>'12-13 ans'!B86</f>
        <v>Participant 14</v>
      </c>
      <c r="C256" s="241">
        <f>'12-13 ans'!J86</f>
      </c>
    </row>
    <row r="257" spans="1:3" ht="12.75">
      <c r="A257" s="247" t="str">
        <f>'12-13 ans'!A87</f>
        <v>CLUB 15</v>
      </c>
      <c r="B257" s="248" t="str">
        <f>'12-13 ans'!B87</f>
        <v>Participant 15</v>
      </c>
      <c r="C257" s="241">
        <f>'12-13 ans'!J87</f>
      </c>
    </row>
    <row r="258" spans="1:3" ht="12.75">
      <c r="A258" s="247" t="str">
        <f>'12-13 ans'!A88</f>
        <v>CLUB 16</v>
      </c>
      <c r="B258" s="248" t="str">
        <f>'12-13 ans'!B88</f>
        <v>Participant 16</v>
      </c>
      <c r="C258" s="241">
        <f>'12-13 ans'!J88</f>
      </c>
    </row>
    <row r="259" spans="1:3" ht="12.75">
      <c r="A259" s="247" t="str">
        <f>'12-13 ans'!A89</f>
        <v>CLUB 17</v>
      </c>
      <c r="B259" s="248" t="str">
        <f>'12-13 ans'!B89</f>
        <v>Participant 17</v>
      </c>
      <c r="C259" s="241">
        <f>'12-13 ans'!J89</f>
      </c>
    </row>
    <row r="260" spans="1:3" ht="12.75">
      <c r="A260" s="247" t="str">
        <f>'12-13 ans'!A90</f>
        <v>CLUB 18</v>
      </c>
      <c r="B260" s="248" t="str">
        <f>'12-13 ans'!B90</f>
        <v>Participant 18</v>
      </c>
      <c r="C260" s="241">
        <f>'12-13 ans'!J90</f>
      </c>
    </row>
    <row r="261" spans="1:3" ht="12.75">
      <c r="A261" s="247" t="str">
        <f>'12-13 ans'!A91</f>
        <v>CLUB 19</v>
      </c>
      <c r="B261" s="248" t="str">
        <f>'12-13 ans'!B91</f>
        <v>Participant 19</v>
      </c>
      <c r="C261" s="241">
        <f>'12-13 ans'!J91</f>
      </c>
    </row>
    <row r="262" spans="1:3" ht="12.75">
      <c r="A262" s="247" t="str">
        <f>'12-13 ans'!A92</f>
        <v>CLUB 20</v>
      </c>
      <c r="B262" s="248" t="str">
        <f>'12-13 ans'!B92</f>
        <v>Participant 20</v>
      </c>
      <c r="C262" s="241">
        <f>'12-13 ans'!J92</f>
      </c>
    </row>
    <row r="263" spans="1:3" ht="12.75">
      <c r="A263" s="247" t="str">
        <f>'12-13 ans'!A93</f>
        <v>CLUB 21</v>
      </c>
      <c r="B263" s="248" t="str">
        <f>'12-13 ans'!B93</f>
        <v>Participant 21</v>
      </c>
      <c r="C263" s="241">
        <f>'12-13 ans'!J93</f>
      </c>
    </row>
    <row r="264" spans="1:3" ht="12.75">
      <c r="A264" s="247" t="str">
        <f>'12-13 ans'!A94</f>
        <v>CLUB 22</v>
      </c>
      <c r="B264" s="248" t="str">
        <f>'12-13 ans'!B94</f>
        <v>Participant 22</v>
      </c>
      <c r="C264" s="241">
        <f>'12-13 ans'!J94</f>
      </c>
    </row>
    <row r="265" spans="1:3" ht="12.75">
      <c r="A265" s="247" t="str">
        <f>'12-13 ans'!A95</f>
        <v>CLUB 23</v>
      </c>
      <c r="B265" s="248" t="str">
        <f>'12-13 ans'!B95</f>
        <v>Participant 23</v>
      </c>
      <c r="C265" s="241">
        <f>'12-13 ans'!J95</f>
      </c>
    </row>
    <row r="266" spans="1:3" ht="12.75">
      <c r="A266" s="247" t="str">
        <f>'12-13 ans'!A96</f>
        <v>CLUB 24</v>
      </c>
      <c r="B266" s="248" t="str">
        <f>'12-13 ans'!B96</f>
        <v>Participant 24</v>
      </c>
      <c r="C266" s="241">
        <f>'12-13 ans'!J96</f>
      </c>
    </row>
    <row r="267" spans="1:3" ht="12.75">
      <c r="A267" s="247" t="str">
        <f>'12-13 ans'!A97</f>
        <v>CLUB 25</v>
      </c>
      <c r="B267" s="248" t="str">
        <f>'12-13 ans'!B97</f>
        <v>Participant 25</v>
      </c>
      <c r="C267" s="241">
        <f>'12-13 ans'!J97</f>
      </c>
    </row>
    <row r="268" spans="1:3" ht="12.75">
      <c r="A268" s="247" t="str">
        <f>'12-13 ans'!A98</f>
        <v>CLUB 26</v>
      </c>
      <c r="B268" s="248" t="str">
        <f>'12-13 ans'!B98</f>
        <v>Participant 26</v>
      </c>
      <c r="C268" s="241">
        <f>'12-13 ans'!J98</f>
      </c>
    </row>
    <row r="269" spans="1:3" ht="12.75">
      <c r="A269" s="247" t="str">
        <f>'12-13 ans'!A99</f>
        <v>CLUB 27</v>
      </c>
      <c r="B269" s="248" t="str">
        <f>'12-13 ans'!B99</f>
        <v>Participant 27</v>
      </c>
      <c r="C269" s="241">
        <f>'12-13 ans'!J99</f>
      </c>
    </row>
    <row r="270" spans="1:3" ht="12.75">
      <c r="A270" s="247" t="str">
        <f>'12-13 ans'!A100</f>
        <v>CLUB 28</v>
      </c>
      <c r="B270" s="248" t="str">
        <f>'12-13 ans'!B100</f>
        <v>Participant 28</v>
      </c>
      <c r="C270" s="241">
        <f>'12-13 ans'!J100</f>
      </c>
    </row>
    <row r="271" spans="1:3" ht="12.75">
      <c r="A271" s="247" t="str">
        <f>'12-13 ans'!A101</f>
        <v>CLUB 29</v>
      </c>
      <c r="B271" s="248" t="str">
        <f>'12-13 ans'!B101</f>
        <v>Participant 29</v>
      </c>
      <c r="C271" s="241">
        <f>'12-13 ans'!J101</f>
      </c>
    </row>
    <row r="272" spans="1:3" ht="13.5" thickBot="1">
      <c r="A272" s="249" t="str">
        <f>'12-13 ans'!A102</f>
        <v>CLUB 30</v>
      </c>
      <c r="B272" s="250" t="str">
        <f>'12-13 ans'!B102</f>
        <v>Participant 30</v>
      </c>
      <c r="C272" s="244">
        <f>'12-13 ans'!J102</f>
      </c>
    </row>
    <row r="273" spans="1:4" ht="12.75">
      <c r="A273" s="236" t="str">
        <f>'12-13 ans'!A108</f>
        <v>Narval</v>
      </c>
      <c r="B273" s="237" t="str">
        <f>'12-13 ans'!B108</f>
        <v>Gabrielle Diotte</v>
      </c>
      <c r="C273" s="238">
        <f>'12-13 ans'!E108</f>
        <v>11</v>
      </c>
      <c r="D273" s="107" t="s">
        <v>86</v>
      </c>
    </row>
    <row r="274" spans="1:3" ht="12.75">
      <c r="A274" s="239" t="str">
        <f>'12-13 ans'!A109</f>
        <v>Narval</v>
      </c>
      <c r="B274" s="240" t="str">
        <f>'12-13 ans'!B109</f>
        <v>Joëlle Gauthier-Drapeau</v>
      </c>
      <c r="C274" s="241">
        <f>'12-13 ans'!E109</f>
        <v>14</v>
      </c>
    </row>
    <row r="275" spans="1:3" ht="12.75">
      <c r="A275" s="239" t="str">
        <f>'12-13 ans'!A110</f>
        <v>SSSL</v>
      </c>
      <c r="B275" s="240" t="str">
        <f>'12-13 ans'!B110</f>
        <v>Paula Sofia Loaiza</v>
      </c>
      <c r="C275" s="241">
        <f>'12-13 ans'!E110</f>
        <v>13</v>
      </c>
    </row>
    <row r="276" spans="1:3" ht="12.75">
      <c r="A276" s="239" t="str">
        <f>'12-13 ans'!A111</f>
        <v>Narval</v>
      </c>
      <c r="B276" s="240" t="str">
        <f>'12-13 ans'!B111</f>
        <v>Laura Vincent</v>
      </c>
      <c r="C276" s="241">
        <f>'12-13 ans'!E111</f>
        <v>12</v>
      </c>
    </row>
    <row r="277" spans="1:3" ht="12.75">
      <c r="A277" s="239" t="str">
        <f>'12-13 ans'!A112</f>
        <v>CSRN</v>
      </c>
      <c r="B277" s="240" t="str">
        <f>'12-13 ans'!B112</f>
        <v>Thomas Martin</v>
      </c>
      <c r="C277" s="241">
        <f>'12-13 ans'!E112</f>
        <v>16</v>
      </c>
    </row>
    <row r="278" spans="1:3" ht="12.75">
      <c r="A278" s="239" t="str">
        <f>'12-13 ans'!A113</f>
        <v>Narval</v>
      </c>
      <c r="B278" s="240" t="str">
        <f>'12-13 ans'!B113</f>
        <v>Léony Gobeil</v>
      </c>
      <c r="C278" s="241">
        <f>'12-13 ans'!E113</f>
        <v>18</v>
      </c>
    </row>
    <row r="279" spans="1:3" ht="12.75">
      <c r="A279" s="239" t="str">
        <f>'12-13 ans'!A114</f>
        <v>CAEM</v>
      </c>
      <c r="B279" s="240" t="str">
        <f>'12-13 ans'!B114</f>
        <v>Ariane Saint-Denis</v>
      </c>
      <c r="C279" s="241">
        <f>'12-13 ans'!E114</f>
        <v>20</v>
      </c>
    </row>
    <row r="280" spans="1:3" ht="12.75">
      <c r="A280" s="239" t="str">
        <f>'12-13 ans'!A115</f>
        <v>CLUB 8</v>
      </c>
      <c r="B280" s="240" t="str">
        <f>'12-13 ans'!B115</f>
        <v>Participant 8</v>
      </c>
      <c r="C280" s="241">
        <f>'12-13 ans'!E115</f>
      </c>
    </row>
    <row r="281" spans="1:3" ht="12.75">
      <c r="A281" s="239" t="str">
        <f>'12-13 ans'!A116</f>
        <v>CLUB 9</v>
      </c>
      <c r="B281" s="240" t="str">
        <f>'12-13 ans'!B116</f>
        <v>Participant 9</v>
      </c>
      <c r="C281" s="241">
        <f>'12-13 ans'!E116</f>
      </c>
    </row>
    <row r="282" spans="1:3" ht="12.75">
      <c r="A282" s="239" t="str">
        <f>'12-13 ans'!A117</f>
        <v>CLUB 10</v>
      </c>
      <c r="B282" s="240" t="str">
        <f>'12-13 ans'!B117</f>
        <v>Participant 10</v>
      </c>
      <c r="C282" s="241">
        <f>'12-13 ans'!E117</f>
      </c>
    </row>
    <row r="283" spans="1:3" ht="12.75">
      <c r="A283" s="239" t="str">
        <f>'12-13 ans'!A118</f>
        <v>CLUB 11</v>
      </c>
      <c r="B283" s="240" t="str">
        <f>'12-13 ans'!B118</f>
        <v>Participant 11</v>
      </c>
      <c r="C283" s="241">
        <f>'12-13 ans'!E118</f>
      </c>
    </row>
    <row r="284" spans="1:3" ht="12.75">
      <c r="A284" s="239" t="str">
        <f>'12-13 ans'!A119</f>
        <v>CLUB 12</v>
      </c>
      <c r="B284" s="240" t="str">
        <f>'12-13 ans'!B119</f>
        <v>Participant 12</v>
      </c>
      <c r="C284" s="241">
        <f>'12-13 ans'!E119</f>
      </c>
    </row>
    <row r="285" spans="1:3" ht="12.75">
      <c r="A285" s="239" t="str">
        <f>'12-13 ans'!A120</f>
        <v>CLUB 13</v>
      </c>
      <c r="B285" s="240" t="str">
        <f>'12-13 ans'!B120</f>
        <v>Participant 13</v>
      </c>
      <c r="C285" s="241">
        <f>'12-13 ans'!E120</f>
      </c>
    </row>
    <row r="286" spans="1:3" ht="12.75">
      <c r="A286" s="239" t="str">
        <f>'12-13 ans'!A121</f>
        <v>CLUB 14</v>
      </c>
      <c r="B286" s="240" t="str">
        <f>'12-13 ans'!B121</f>
        <v>Participant 14</v>
      </c>
      <c r="C286" s="241">
        <f>'12-13 ans'!E121</f>
      </c>
    </row>
    <row r="287" spans="1:3" ht="12.75">
      <c r="A287" s="239" t="str">
        <f>'12-13 ans'!A122</f>
        <v>CLUB 15</v>
      </c>
      <c r="B287" s="240" t="str">
        <f>'12-13 ans'!B122</f>
        <v>Participant 15</v>
      </c>
      <c r="C287" s="241">
        <f>'12-13 ans'!E122</f>
      </c>
    </row>
    <row r="288" spans="1:3" ht="12.75">
      <c r="A288" s="239" t="str">
        <f>'12-13 ans'!A123</f>
        <v>CLUB 16</v>
      </c>
      <c r="B288" s="240" t="str">
        <f>'12-13 ans'!B123</f>
        <v>Participant 16</v>
      </c>
      <c r="C288" s="241">
        <f>'12-13 ans'!E123</f>
      </c>
    </row>
    <row r="289" spans="1:3" ht="12.75">
      <c r="A289" s="239" t="str">
        <f>'12-13 ans'!A124</f>
        <v>CLUB 17</v>
      </c>
      <c r="B289" s="240" t="str">
        <f>'12-13 ans'!B124</f>
        <v>Participant 17</v>
      </c>
      <c r="C289" s="241">
        <f>'12-13 ans'!E124</f>
      </c>
    </row>
    <row r="290" spans="1:3" ht="12.75">
      <c r="A290" s="239" t="str">
        <f>'12-13 ans'!A125</f>
        <v>CLUB 18</v>
      </c>
      <c r="B290" s="240" t="str">
        <f>'12-13 ans'!B125</f>
        <v>Participant 18</v>
      </c>
      <c r="C290" s="241">
        <f>'12-13 ans'!E125</f>
      </c>
    </row>
    <row r="291" spans="1:3" ht="12.75">
      <c r="A291" s="239" t="str">
        <f>'12-13 ans'!A126</f>
        <v>CLUB 19</v>
      </c>
      <c r="B291" s="240" t="str">
        <f>'12-13 ans'!B126</f>
        <v>Participant 19</v>
      </c>
      <c r="C291" s="241">
        <f>'12-13 ans'!E126</f>
      </c>
    </row>
    <row r="292" spans="1:3" ht="12.75">
      <c r="A292" s="239" t="str">
        <f>'12-13 ans'!A127</f>
        <v>CLUB 20</v>
      </c>
      <c r="B292" s="240" t="str">
        <f>'12-13 ans'!B127</f>
        <v>Participant 20</v>
      </c>
      <c r="C292" s="241">
        <f>'12-13 ans'!E127</f>
      </c>
    </row>
    <row r="293" spans="1:3" ht="12.75">
      <c r="A293" s="239" t="str">
        <f>'12-13 ans'!A128</f>
        <v>CLUB 21</v>
      </c>
      <c r="B293" s="240" t="str">
        <f>'12-13 ans'!B128</f>
        <v>Participant 21</v>
      </c>
      <c r="C293" s="241">
        <f>'12-13 ans'!E128</f>
      </c>
    </row>
    <row r="294" spans="1:3" ht="12.75">
      <c r="A294" s="239" t="str">
        <f>'12-13 ans'!A129</f>
        <v>CLUB 22</v>
      </c>
      <c r="B294" s="240" t="str">
        <f>'12-13 ans'!B129</f>
        <v>Participant 22</v>
      </c>
      <c r="C294" s="241">
        <f>'12-13 ans'!E129</f>
      </c>
    </row>
    <row r="295" spans="1:3" ht="12.75">
      <c r="A295" s="239" t="str">
        <f>'12-13 ans'!A130</f>
        <v>CLUB 23</v>
      </c>
      <c r="B295" s="240" t="str">
        <f>'12-13 ans'!B130</f>
        <v>Participant 23</v>
      </c>
      <c r="C295" s="241">
        <f>'12-13 ans'!E130</f>
      </c>
    </row>
    <row r="296" spans="1:3" ht="12.75">
      <c r="A296" s="239" t="str">
        <f>'12-13 ans'!A131</f>
        <v>CLUB 24</v>
      </c>
      <c r="B296" s="240" t="str">
        <f>'12-13 ans'!B131</f>
        <v>Participant 24</v>
      </c>
      <c r="C296" s="241">
        <f>'12-13 ans'!E131</f>
      </c>
    </row>
    <row r="297" spans="1:3" ht="12.75">
      <c r="A297" s="239" t="str">
        <f>'12-13 ans'!A132</f>
        <v>CLUB 25</v>
      </c>
      <c r="B297" s="240" t="str">
        <f>'12-13 ans'!B132</f>
        <v>Participant 25</v>
      </c>
      <c r="C297" s="241">
        <f>'12-13 ans'!E132</f>
      </c>
    </row>
    <row r="298" spans="1:3" ht="12.75">
      <c r="A298" s="239" t="str">
        <f>'12-13 ans'!A133</f>
        <v>CLUB 26</v>
      </c>
      <c r="B298" s="240" t="str">
        <f>'12-13 ans'!B133</f>
        <v>Participant 26</v>
      </c>
      <c r="C298" s="241">
        <f>'12-13 ans'!E133</f>
      </c>
    </row>
    <row r="299" spans="1:3" ht="12.75">
      <c r="A299" s="239" t="str">
        <f>'12-13 ans'!A134</f>
        <v>CLUB 27</v>
      </c>
      <c r="B299" s="240" t="str">
        <f>'12-13 ans'!B134</f>
        <v>Participant 27</v>
      </c>
      <c r="C299" s="241">
        <f>'12-13 ans'!E134</f>
      </c>
    </row>
    <row r="300" spans="1:3" ht="12.75">
      <c r="A300" s="239" t="str">
        <f>'12-13 ans'!A135</f>
        <v>CLUB 28</v>
      </c>
      <c r="B300" s="240" t="str">
        <f>'12-13 ans'!B135</f>
        <v>Participant 28</v>
      </c>
      <c r="C300" s="241">
        <f>'12-13 ans'!E135</f>
      </c>
    </row>
    <row r="301" spans="1:3" ht="12.75">
      <c r="A301" s="239" t="str">
        <f>'12-13 ans'!A136</f>
        <v>CLUB 29</v>
      </c>
      <c r="B301" s="240" t="str">
        <f>'12-13 ans'!B136</f>
        <v>Participant 29</v>
      </c>
      <c r="C301" s="241">
        <f>'12-13 ans'!E136</f>
      </c>
    </row>
    <row r="302" spans="1:3" ht="13.5" thickBot="1">
      <c r="A302" s="242" t="str">
        <f>'12-13 ans'!A137</f>
        <v>CLUB 30</v>
      </c>
      <c r="B302" s="243" t="str">
        <f>'12-13 ans'!B137</f>
        <v>Participant 30</v>
      </c>
      <c r="C302" s="244">
        <f>'12-13 ans'!E137</f>
      </c>
    </row>
    <row r="303" spans="1:4" ht="12.75">
      <c r="A303" s="236" t="str">
        <f>'12-13 ans'!A143</f>
        <v>Narval</v>
      </c>
      <c r="B303" s="237" t="str">
        <f>'12-13 ans'!B143</f>
        <v>Gabrielle Diotte</v>
      </c>
      <c r="C303" s="238">
        <f>'12-13 ans'!E143</f>
        <v>14</v>
      </c>
      <c r="D303" s="107" t="s">
        <v>87</v>
      </c>
    </row>
    <row r="304" spans="1:3" ht="12.75">
      <c r="A304" s="239" t="str">
        <f>'12-13 ans'!A144</f>
        <v>Narval</v>
      </c>
      <c r="B304" s="240" t="str">
        <f>'12-13 ans'!B144</f>
        <v>Joëlle Gauthier-Drapeau</v>
      </c>
      <c r="C304" s="241">
        <f>'12-13 ans'!E144</f>
        <v>13</v>
      </c>
    </row>
    <row r="305" spans="1:3" ht="12.75">
      <c r="A305" s="239" t="str">
        <f>'12-13 ans'!A145</f>
        <v>SSSL</v>
      </c>
      <c r="B305" s="240" t="str">
        <f>'12-13 ans'!B145</f>
        <v>Paula Sofia Loaiza</v>
      </c>
      <c r="C305" s="241">
        <f>'12-13 ans'!E145</f>
        <v>12</v>
      </c>
    </row>
    <row r="306" spans="1:3" ht="12.75">
      <c r="A306" s="239" t="str">
        <f>'12-13 ans'!A146</f>
        <v>Narval</v>
      </c>
      <c r="B306" s="240" t="str">
        <f>'12-13 ans'!B146</f>
        <v>Laura Vincent</v>
      </c>
      <c r="C306" s="241">
        <f>'12-13 ans'!E146</f>
        <v>20</v>
      </c>
    </row>
    <row r="307" spans="1:3" ht="12.75">
      <c r="A307" s="239" t="str">
        <f>'12-13 ans'!A147</f>
        <v>CSRN</v>
      </c>
      <c r="B307" s="240" t="str">
        <f>'12-13 ans'!B147</f>
        <v>Thomas Martin</v>
      </c>
      <c r="C307" s="241">
        <f>'12-13 ans'!E147</f>
        <v>11</v>
      </c>
    </row>
    <row r="308" spans="1:3" ht="12.75">
      <c r="A308" s="239" t="str">
        <f>'12-13 ans'!A148</f>
        <v>Narval</v>
      </c>
      <c r="B308" s="240" t="str">
        <f>'12-13 ans'!B148</f>
        <v>Léony Gobeil</v>
      </c>
      <c r="C308" s="241">
        <f>'12-13 ans'!E148</f>
        <v>16</v>
      </c>
    </row>
    <row r="309" spans="1:3" ht="12.75">
      <c r="A309" s="239" t="str">
        <f>'12-13 ans'!A149</f>
        <v>CAEM</v>
      </c>
      <c r="B309" s="240" t="str">
        <f>'12-13 ans'!B149</f>
        <v>Ariane Saint-Denis</v>
      </c>
      <c r="C309" s="241">
        <f>'12-13 ans'!E149</f>
        <v>18</v>
      </c>
    </row>
    <row r="310" spans="1:3" ht="12.75">
      <c r="A310" s="239" t="str">
        <f>'12-13 ans'!A150</f>
        <v>CLUB 8</v>
      </c>
      <c r="B310" s="240" t="str">
        <f>'12-13 ans'!B150</f>
        <v>Participant 8</v>
      </c>
      <c r="C310" s="241">
        <f>'12-13 ans'!E150</f>
      </c>
    </row>
    <row r="311" spans="1:3" ht="12.75">
      <c r="A311" s="239" t="str">
        <f>'12-13 ans'!A151</f>
        <v>CLUB 9</v>
      </c>
      <c r="B311" s="240" t="str">
        <f>'12-13 ans'!B151</f>
        <v>Participant 9</v>
      </c>
      <c r="C311" s="241">
        <f>'12-13 ans'!E151</f>
      </c>
    </row>
    <row r="312" spans="1:3" ht="12.75">
      <c r="A312" s="239" t="str">
        <f>'12-13 ans'!A152</f>
        <v>CLUB 10</v>
      </c>
      <c r="B312" s="240" t="str">
        <f>'12-13 ans'!B152</f>
        <v>Participant 10</v>
      </c>
      <c r="C312" s="241">
        <f>'12-13 ans'!E152</f>
      </c>
    </row>
    <row r="313" spans="1:3" ht="12.75">
      <c r="A313" s="239" t="str">
        <f>'12-13 ans'!A153</f>
        <v>CLUB 11</v>
      </c>
      <c r="B313" s="240" t="str">
        <f>'12-13 ans'!B153</f>
        <v>Participant 11</v>
      </c>
      <c r="C313" s="241">
        <f>'12-13 ans'!E153</f>
      </c>
    </row>
    <row r="314" spans="1:3" ht="12.75">
      <c r="A314" s="239" t="str">
        <f>'12-13 ans'!A154</f>
        <v>CLUB 12</v>
      </c>
      <c r="B314" s="240" t="str">
        <f>'12-13 ans'!B154</f>
        <v>Participant 12</v>
      </c>
      <c r="C314" s="241">
        <f>'12-13 ans'!E154</f>
      </c>
    </row>
    <row r="315" spans="1:3" ht="12.75">
      <c r="A315" s="239" t="str">
        <f>'12-13 ans'!A155</f>
        <v>CLUB 13</v>
      </c>
      <c r="B315" s="240" t="str">
        <f>'12-13 ans'!B155</f>
        <v>Participant 13</v>
      </c>
      <c r="C315" s="241">
        <f>'12-13 ans'!E155</f>
      </c>
    </row>
    <row r="316" spans="1:3" ht="12.75">
      <c r="A316" s="239" t="str">
        <f>'12-13 ans'!A156</f>
        <v>CLUB 14</v>
      </c>
      <c r="B316" s="240" t="str">
        <f>'12-13 ans'!B156</f>
        <v>Participant 14</v>
      </c>
      <c r="C316" s="241">
        <f>'12-13 ans'!E156</f>
      </c>
    </row>
    <row r="317" spans="1:3" ht="12.75">
      <c r="A317" s="239" t="str">
        <f>'12-13 ans'!A157</f>
        <v>CLUB 15</v>
      </c>
      <c r="B317" s="240" t="str">
        <f>'12-13 ans'!B157</f>
        <v>Participant 15</v>
      </c>
      <c r="C317" s="241">
        <f>'12-13 ans'!E157</f>
      </c>
    </row>
    <row r="318" spans="1:3" ht="12.75">
      <c r="A318" s="239" t="str">
        <f>'12-13 ans'!A158</f>
        <v>CLUB 16</v>
      </c>
      <c r="B318" s="240" t="str">
        <f>'12-13 ans'!B158</f>
        <v>Participant 16</v>
      </c>
      <c r="C318" s="241">
        <f>'12-13 ans'!E158</f>
      </c>
    </row>
    <row r="319" spans="1:3" ht="12.75">
      <c r="A319" s="239" t="str">
        <f>'12-13 ans'!A159</f>
        <v>CLUB 17</v>
      </c>
      <c r="B319" s="240" t="str">
        <f>'12-13 ans'!B159</f>
        <v>Participant 17</v>
      </c>
      <c r="C319" s="241">
        <f>'12-13 ans'!E159</f>
      </c>
    </row>
    <row r="320" spans="1:3" ht="12.75">
      <c r="A320" s="239" t="str">
        <f>'12-13 ans'!A160</f>
        <v>CLUB 18</v>
      </c>
      <c r="B320" s="240" t="str">
        <f>'12-13 ans'!B160</f>
        <v>Participant 18</v>
      </c>
      <c r="C320" s="241">
        <f>'12-13 ans'!E160</f>
      </c>
    </row>
    <row r="321" spans="1:3" ht="12.75">
      <c r="A321" s="239" t="str">
        <f>'12-13 ans'!A161</f>
        <v>CLUB 19</v>
      </c>
      <c r="B321" s="240" t="str">
        <f>'12-13 ans'!B161</f>
        <v>Participant 19</v>
      </c>
      <c r="C321" s="241">
        <f>'12-13 ans'!E161</f>
      </c>
    </row>
    <row r="322" spans="1:3" ht="12.75">
      <c r="A322" s="239" t="str">
        <f>'12-13 ans'!A162</f>
        <v>CLUB 20</v>
      </c>
      <c r="B322" s="240" t="str">
        <f>'12-13 ans'!B162</f>
        <v>Participant 20</v>
      </c>
      <c r="C322" s="241">
        <f>'12-13 ans'!E162</f>
      </c>
    </row>
    <row r="323" spans="1:3" ht="12.75">
      <c r="A323" s="239" t="str">
        <f>'12-13 ans'!A163</f>
        <v>CLUB 21</v>
      </c>
      <c r="B323" s="240" t="str">
        <f>'12-13 ans'!B163</f>
        <v>Participant 21</v>
      </c>
      <c r="C323" s="241">
        <f>'12-13 ans'!E163</f>
      </c>
    </row>
    <row r="324" spans="1:3" ht="12.75">
      <c r="A324" s="239" t="str">
        <f>'12-13 ans'!A164</f>
        <v>CLUB 22</v>
      </c>
      <c r="B324" s="240" t="str">
        <f>'12-13 ans'!B164</f>
        <v>Participant 22</v>
      </c>
      <c r="C324" s="241">
        <f>'12-13 ans'!E164</f>
      </c>
    </row>
    <row r="325" spans="1:3" ht="12.75">
      <c r="A325" s="239" t="str">
        <f>'12-13 ans'!A165</f>
        <v>CLUB 23</v>
      </c>
      <c r="B325" s="240" t="str">
        <f>'12-13 ans'!B165</f>
        <v>Participant 23</v>
      </c>
      <c r="C325" s="241">
        <f>'12-13 ans'!E165</f>
      </c>
    </row>
    <row r="326" spans="1:3" ht="12.75">
      <c r="A326" s="239" t="str">
        <f>'12-13 ans'!A166</f>
        <v>CLUB 24</v>
      </c>
      <c r="B326" s="240" t="str">
        <f>'12-13 ans'!B166</f>
        <v>Participant 24</v>
      </c>
      <c r="C326" s="241">
        <f>'12-13 ans'!E166</f>
      </c>
    </row>
    <row r="327" spans="1:3" ht="12.75">
      <c r="A327" s="239" t="str">
        <f>'12-13 ans'!A167</f>
        <v>CLUB 25</v>
      </c>
      <c r="B327" s="240" t="str">
        <f>'12-13 ans'!B167</f>
        <v>Participant 25</v>
      </c>
      <c r="C327" s="241">
        <f>'12-13 ans'!E167</f>
      </c>
    </row>
    <row r="328" spans="1:3" ht="12.75">
      <c r="A328" s="239" t="str">
        <f>'12-13 ans'!A168</f>
        <v>CLUB 26</v>
      </c>
      <c r="B328" s="240" t="str">
        <f>'12-13 ans'!B168</f>
        <v>Participant 26</v>
      </c>
      <c r="C328" s="241">
        <f>'12-13 ans'!E168</f>
      </c>
    </row>
    <row r="329" spans="1:3" ht="12.75">
      <c r="A329" s="239" t="str">
        <f>'12-13 ans'!A169</f>
        <v>CLUB 27</v>
      </c>
      <c r="B329" s="240" t="str">
        <f>'12-13 ans'!B169</f>
        <v>Participant 27</v>
      </c>
      <c r="C329" s="241">
        <f>'12-13 ans'!E169</f>
      </c>
    </row>
    <row r="330" spans="1:3" ht="12.75">
      <c r="A330" s="239" t="str">
        <f>'12-13 ans'!A170</f>
        <v>CLUB 28</v>
      </c>
      <c r="B330" s="240" t="str">
        <f>'12-13 ans'!B170</f>
        <v>Participant 28</v>
      </c>
      <c r="C330" s="241">
        <f>'12-13 ans'!E170</f>
      </c>
    </row>
    <row r="331" spans="1:3" ht="12.75">
      <c r="A331" s="239" t="str">
        <f>'12-13 ans'!A171</f>
        <v>CLUB 29</v>
      </c>
      <c r="B331" s="240" t="str">
        <f>'12-13 ans'!B171</f>
        <v>Participant 29</v>
      </c>
      <c r="C331" s="241">
        <f>'12-13 ans'!E171</f>
      </c>
    </row>
    <row r="332" spans="1:3" ht="13.5" thickBot="1">
      <c r="A332" s="242" t="str">
        <f>'12-13 ans'!A172</f>
        <v>CLUB 30</v>
      </c>
      <c r="B332" s="243" t="str">
        <f>'12-13 ans'!B172</f>
        <v>Participant 30</v>
      </c>
      <c r="C332" s="244">
        <f>'12-13 ans'!E172</f>
      </c>
    </row>
    <row r="333" spans="1:4" ht="12.75">
      <c r="A333" s="236" t="str">
        <f>'12-13 ans'!A178</f>
        <v>Narval</v>
      </c>
      <c r="B333" s="237" t="str">
        <f>'12-13 ans'!B178</f>
        <v>Gabrielle Diotte</v>
      </c>
      <c r="C333" s="264">
        <f>'12-13 ans'!E178</f>
        <v>13</v>
      </c>
      <c r="D333" s="107" t="s">
        <v>88</v>
      </c>
    </row>
    <row r="334" spans="1:3" ht="12.75">
      <c r="A334" s="239" t="str">
        <f>'12-13 ans'!A179</f>
        <v>Narval</v>
      </c>
      <c r="B334" s="240" t="str">
        <f>'12-13 ans'!B179</f>
        <v>Joëlle Gauthier-Drapeau</v>
      </c>
      <c r="C334" s="265">
        <f>'12-13 ans'!E179</f>
        <v>11</v>
      </c>
    </row>
    <row r="335" spans="1:3" ht="12.75">
      <c r="A335" s="239" t="str">
        <f>'12-13 ans'!A180</f>
        <v>SSSL</v>
      </c>
      <c r="B335" s="240" t="str">
        <f>'12-13 ans'!B180</f>
        <v>Paula Sofia Loaiza</v>
      </c>
      <c r="C335" s="265">
        <f>'12-13 ans'!E180</f>
        <v>18</v>
      </c>
    </row>
    <row r="336" spans="1:3" ht="12.75">
      <c r="A336" s="239" t="str">
        <f>'12-13 ans'!A181</f>
        <v>Narval</v>
      </c>
      <c r="B336" s="240" t="str">
        <f>'12-13 ans'!B181</f>
        <v>Laura Vincent</v>
      </c>
      <c r="C336" s="265">
        <f>'12-13 ans'!E181</f>
        <v>20</v>
      </c>
    </row>
    <row r="337" spans="1:3" ht="12.75">
      <c r="A337" s="239" t="str">
        <f>'12-13 ans'!A182</f>
        <v>CSRN</v>
      </c>
      <c r="B337" s="240" t="str">
        <f>'12-13 ans'!B182</f>
        <v>Thomas Martin</v>
      </c>
      <c r="C337" s="265">
        <f>'12-13 ans'!E182</f>
        <v>14</v>
      </c>
    </row>
    <row r="338" spans="1:3" ht="12.75">
      <c r="A338" s="239" t="str">
        <f>'12-13 ans'!A183</f>
        <v>Narval</v>
      </c>
      <c r="B338" s="240" t="str">
        <f>'12-13 ans'!B183</f>
        <v>Léony Gobeil</v>
      </c>
      <c r="C338" s="265">
        <f>'12-13 ans'!E183</f>
        <v>16</v>
      </c>
    </row>
    <row r="339" spans="1:3" ht="12.75">
      <c r="A339" s="239" t="str">
        <f>'12-13 ans'!A184</f>
        <v>CAEM</v>
      </c>
      <c r="B339" s="240" t="str">
        <f>'12-13 ans'!B184</f>
        <v>Ariane Saint-Denis</v>
      </c>
      <c r="C339" s="265">
        <f>'12-13 ans'!E184</f>
        <v>12</v>
      </c>
    </row>
    <row r="340" spans="1:3" ht="12.75">
      <c r="A340" s="239" t="str">
        <f>'12-13 ans'!A185</f>
        <v>CLUB 8</v>
      </c>
      <c r="B340" s="240" t="str">
        <f>'12-13 ans'!B185</f>
        <v>Participant 8</v>
      </c>
      <c r="C340" s="265">
        <f>'12-13 ans'!E185</f>
      </c>
    </row>
    <row r="341" spans="1:3" ht="12.75">
      <c r="A341" s="239" t="str">
        <f>'12-13 ans'!A186</f>
        <v>CLUB 9</v>
      </c>
      <c r="B341" s="240" t="str">
        <f>'12-13 ans'!B186</f>
        <v>Participant 9</v>
      </c>
      <c r="C341" s="265">
        <f>'12-13 ans'!E186</f>
      </c>
    </row>
    <row r="342" spans="1:3" ht="12.75">
      <c r="A342" s="239" t="str">
        <f>'12-13 ans'!A187</f>
        <v>CLUB 10</v>
      </c>
      <c r="B342" s="240" t="str">
        <f>'12-13 ans'!B187</f>
        <v>Participant 10</v>
      </c>
      <c r="C342" s="265">
        <f>'12-13 ans'!E187</f>
      </c>
    </row>
    <row r="343" spans="1:3" ht="12.75">
      <c r="A343" s="239" t="str">
        <f>'12-13 ans'!A188</f>
        <v>CLUB 11</v>
      </c>
      <c r="B343" s="240" t="str">
        <f>'12-13 ans'!B188</f>
        <v>Participant 11</v>
      </c>
      <c r="C343" s="265">
        <f>'12-13 ans'!E188</f>
      </c>
    </row>
    <row r="344" spans="1:3" ht="12.75">
      <c r="A344" s="239" t="str">
        <f>'12-13 ans'!A189</f>
        <v>CLUB 12</v>
      </c>
      <c r="B344" s="240" t="str">
        <f>'12-13 ans'!B189</f>
        <v>Participant 12</v>
      </c>
      <c r="C344" s="265">
        <f>'12-13 ans'!E189</f>
      </c>
    </row>
    <row r="345" spans="1:3" ht="12.75">
      <c r="A345" s="239" t="str">
        <f>'12-13 ans'!A190</f>
        <v>CLUB 13</v>
      </c>
      <c r="B345" s="240" t="str">
        <f>'12-13 ans'!B190</f>
        <v>Participant 13</v>
      </c>
      <c r="C345" s="265">
        <f>'12-13 ans'!E190</f>
      </c>
    </row>
    <row r="346" spans="1:3" ht="12.75">
      <c r="A346" s="239" t="str">
        <f>'12-13 ans'!A191</f>
        <v>CLUB 14</v>
      </c>
      <c r="B346" s="240" t="str">
        <f>'12-13 ans'!B191</f>
        <v>Participant 14</v>
      </c>
      <c r="C346" s="265">
        <f>'12-13 ans'!E191</f>
      </c>
    </row>
    <row r="347" spans="1:3" ht="12.75">
      <c r="A347" s="239" t="str">
        <f>'12-13 ans'!A192</f>
        <v>CLUB 15</v>
      </c>
      <c r="B347" s="240" t="str">
        <f>'12-13 ans'!B192</f>
        <v>Participant 15</v>
      </c>
      <c r="C347" s="265">
        <f>'12-13 ans'!E192</f>
      </c>
    </row>
    <row r="348" spans="1:3" ht="12.75">
      <c r="A348" s="239" t="str">
        <f>'12-13 ans'!A193</f>
        <v>CLUB 16</v>
      </c>
      <c r="B348" s="240" t="str">
        <f>'12-13 ans'!B193</f>
        <v>Participant 16</v>
      </c>
      <c r="C348" s="265">
        <f>'12-13 ans'!E193</f>
      </c>
    </row>
    <row r="349" spans="1:3" ht="12.75">
      <c r="A349" s="239" t="str">
        <f>'12-13 ans'!A194</f>
        <v>CLUB 17</v>
      </c>
      <c r="B349" s="240" t="str">
        <f>'12-13 ans'!B194</f>
        <v>Participant 17</v>
      </c>
      <c r="C349" s="265">
        <f>'12-13 ans'!E194</f>
      </c>
    </row>
    <row r="350" spans="1:3" ht="12.75">
      <c r="A350" s="239" t="str">
        <f>'12-13 ans'!A195</f>
        <v>CLUB 18</v>
      </c>
      <c r="B350" s="240" t="str">
        <f>'12-13 ans'!B195</f>
        <v>Participant 18</v>
      </c>
      <c r="C350" s="265">
        <f>'12-13 ans'!E195</f>
      </c>
    </row>
    <row r="351" spans="1:3" ht="12.75">
      <c r="A351" s="239" t="str">
        <f>'12-13 ans'!A196</f>
        <v>CLUB 19</v>
      </c>
      <c r="B351" s="240" t="str">
        <f>'12-13 ans'!B196</f>
        <v>Participant 19</v>
      </c>
      <c r="C351" s="265">
        <f>'12-13 ans'!E196</f>
      </c>
    </row>
    <row r="352" spans="1:3" ht="12.75">
      <c r="A352" s="239" t="str">
        <f>'12-13 ans'!A197</f>
        <v>CLUB 20</v>
      </c>
      <c r="B352" s="240" t="str">
        <f>'12-13 ans'!B197</f>
        <v>Participant 20</v>
      </c>
      <c r="C352" s="265">
        <f>'12-13 ans'!E197</f>
      </c>
    </row>
    <row r="353" spans="1:3" ht="12.75">
      <c r="A353" s="239" t="str">
        <f>'12-13 ans'!A198</f>
        <v>CLUB 21</v>
      </c>
      <c r="B353" s="240" t="str">
        <f>'12-13 ans'!B198</f>
        <v>Participant 21</v>
      </c>
      <c r="C353" s="265">
        <f>'12-13 ans'!E198</f>
      </c>
    </row>
    <row r="354" spans="1:3" ht="12.75">
      <c r="A354" s="239" t="str">
        <f>'12-13 ans'!A199</f>
        <v>CLUB 22</v>
      </c>
      <c r="B354" s="240" t="str">
        <f>'12-13 ans'!B199</f>
        <v>Participant 22</v>
      </c>
      <c r="C354" s="265">
        <f>'12-13 ans'!E199</f>
      </c>
    </row>
    <row r="355" spans="1:3" ht="12.75">
      <c r="A355" s="239" t="str">
        <f>'12-13 ans'!A200</f>
        <v>CLUB 23</v>
      </c>
      <c r="B355" s="240" t="str">
        <f>'12-13 ans'!B200</f>
        <v>Participant 23</v>
      </c>
      <c r="C355" s="265">
        <f>'12-13 ans'!E200</f>
      </c>
    </row>
    <row r="356" spans="1:3" ht="12.75">
      <c r="A356" s="239" t="str">
        <f>'12-13 ans'!A201</f>
        <v>CLUB 24</v>
      </c>
      <c r="B356" s="240" t="str">
        <f>'12-13 ans'!B201</f>
        <v>Participant 24</v>
      </c>
      <c r="C356" s="265">
        <f>'12-13 ans'!E201</f>
      </c>
    </row>
    <row r="357" spans="1:3" ht="12.75">
      <c r="A357" s="239" t="str">
        <f>'12-13 ans'!A202</f>
        <v>CLUB 25</v>
      </c>
      <c r="B357" s="240" t="str">
        <f>'12-13 ans'!B202</f>
        <v>Participant 25</v>
      </c>
      <c r="C357" s="265">
        <f>'12-13 ans'!E202</f>
      </c>
    </row>
    <row r="358" spans="1:3" ht="12.75">
      <c r="A358" s="239" t="str">
        <f>'12-13 ans'!A203</f>
        <v>CLUB 26</v>
      </c>
      <c r="B358" s="240" t="str">
        <f>'12-13 ans'!B203</f>
        <v>Participant 26</v>
      </c>
      <c r="C358" s="265">
        <f>'12-13 ans'!E203</f>
      </c>
    </row>
    <row r="359" spans="1:3" ht="12.75">
      <c r="A359" s="239" t="str">
        <f>'12-13 ans'!A204</f>
        <v>CLUB 27</v>
      </c>
      <c r="B359" s="240" t="str">
        <f>'12-13 ans'!B204</f>
        <v>Participant 27</v>
      </c>
      <c r="C359" s="265">
        <f>'12-13 ans'!E204</f>
      </c>
    </row>
    <row r="360" spans="1:3" ht="12.75">
      <c r="A360" s="239" t="str">
        <f>'12-13 ans'!A205</f>
        <v>CLUB 28</v>
      </c>
      <c r="B360" s="240" t="str">
        <f>'12-13 ans'!B205</f>
        <v>Participant 28</v>
      </c>
      <c r="C360" s="265">
        <f>'12-13 ans'!E205</f>
      </c>
    </row>
    <row r="361" spans="1:3" ht="12.75">
      <c r="A361" s="239" t="str">
        <f>'12-13 ans'!A206</f>
        <v>CLUB 29</v>
      </c>
      <c r="B361" s="240" t="str">
        <f>'12-13 ans'!B206</f>
        <v>Participant 29</v>
      </c>
      <c r="C361" s="265">
        <f>'12-13 ans'!E206</f>
      </c>
    </row>
    <row r="362" spans="1:3" ht="13.5" thickBot="1">
      <c r="A362" s="242" t="str">
        <f>'12-13 ans'!A207</f>
        <v>CLUB 30</v>
      </c>
      <c r="B362" s="243" t="str">
        <f>'12-13 ans'!B207</f>
        <v>Participant 30</v>
      </c>
      <c r="C362" s="266">
        <f>'12-13 ans'!E207</f>
      </c>
    </row>
    <row r="363" spans="1:4" ht="12.75">
      <c r="A363" s="245" t="str">
        <f>'14-15 ans'!A40</f>
        <v>Narval</v>
      </c>
      <c r="B363" s="145"/>
      <c r="C363" s="293">
        <f>'14-15 ans'!K40</f>
        <v>54</v>
      </c>
      <c r="D363" s="107" t="s">
        <v>89</v>
      </c>
    </row>
    <row r="364" spans="1:3" ht="12.75">
      <c r="A364" s="247">
        <f>'14-15 ans'!A41</f>
        <v>0</v>
      </c>
      <c r="B364" s="44"/>
      <c r="C364" s="294">
        <f>'14-15 ans'!K41</f>
        <v>0</v>
      </c>
    </row>
    <row r="365" spans="1:3" ht="12.75">
      <c r="A365" s="247" t="str">
        <f>'14-15 ans'!A42</f>
        <v>Narval</v>
      </c>
      <c r="B365" s="44"/>
      <c r="C365" s="294">
        <f>'14-15 ans'!K42</f>
        <v>56</v>
      </c>
    </row>
    <row r="366" spans="1:3" ht="12.75">
      <c r="A366" s="247">
        <f>'14-15 ans'!A43</f>
        <v>0</v>
      </c>
      <c r="B366" s="44"/>
      <c r="C366" s="294">
        <f>'14-15 ans'!K43</f>
        <v>0</v>
      </c>
    </row>
    <row r="367" spans="1:3" ht="12.75">
      <c r="A367" s="247" t="str">
        <f>'14-15 ans'!A44</f>
        <v>Dam'eauclès</v>
      </c>
      <c r="B367" s="44"/>
      <c r="C367" s="294">
        <f>'14-15 ans'!K44</f>
        <v>66</v>
      </c>
    </row>
    <row r="368" spans="1:3" ht="12.75">
      <c r="A368" s="247">
        <f>'14-15 ans'!A45</f>
        <v>0</v>
      </c>
      <c r="B368" s="44"/>
      <c r="C368" s="294">
        <f>'14-15 ans'!K45</f>
        <v>0</v>
      </c>
    </row>
    <row r="369" spans="1:3" ht="12.75">
      <c r="A369" s="247" t="str">
        <f>'14-15 ans'!A46</f>
        <v>Narval</v>
      </c>
      <c r="B369" s="44"/>
      <c r="C369" s="294">
        <f>'14-15 ans'!K46</f>
        <v>23</v>
      </c>
    </row>
    <row r="370" spans="1:3" ht="12.75">
      <c r="A370" s="247">
        <f>'14-15 ans'!A47</f>
        <v>0</v>
      </c>
      <c r="B370" s="44"/>
      <c r="C370" s="294">
        <f>'14-15 ans'!K47</f>
        <v>0</v>
      </c>
    </row>
    <row r="371" spans="1:3" ht="12.75">
      <c r="A371" s="247" t="str">
        <f>'14-15 ans'!A48</f>
        <v>SSSL/CAEM</v>
      </c>
      <c r="B371" s="44"/>
      <c r="C371" s="294">
        <f>'14-15 ans'!K48</f>
        <v>49</v>
      </c>
    </row>
    <row r="372" spans="1:3" ht="12.75">
      <c r="A372" s="247">
        <f>'14-15 ans'!A49</f>
        <v>0</v>
      </c>
      <c r="B372" s="44"/>
      <c r="C372" s="294">
        <f>'14-15 ans'!K49</f>
        <v>0</v>
      </c>
    </row>
    <row r="373" spans="1:3" ht="12.75">
      <c r="A373" s="247" t="str">
        <f>'14-15 ans'!A50</f>
        <v>CSRN</v>
      </c>
      <c r="B373" s="44"/>
      <c r="C373" s="294">
        <f>'14-15 ans'!K50</f>
        <v>29</v>
      </c>
    </row>
    <row r="374" spans="1:3" ht="12.75">
      <c r="A374" s="247">
        <f>'14-15 ans'!A51</f>
        <v>0</v>
      </c>
      <c r="B374" s="44"/>
      <c r="C374" s="294">
        <f>'14-15 ans'!K51</f>
        <v>0</v>
      </c>
    </row>
    <row r="375" spans="1:3" ht="12.75">
      <c r="A375" s="247" t="str">
        <f>'14-15 ans'!A52</f>
        <v>CSRN</v>
      </c>
      <c r="B375" s="44"/>
      <c r="C375" s="294">
        <f>'14-15 ans'!K52</f>
        <v>62</v>
      </c>
    </row>
    <row r="376" spans="1:3" ht="12.75">
      <c r="A376" s="247">
        <f>'14-15 ans'!A53</f>
        <v>0</v>
      </c>
      <c r="B376" s="44"/>
      <c r="C376" s="294">
        <f>'14-15 ans'!K53</f>
        <v>0</v>
      </c>
    </row>
    <row r="377" spans="1:3" ht="12.75">
      <c r="A377" s="247" t="str">
        <f>'14-15 ans'!A54</f>
        <v>CSRN</v>
      </c>
      <c r="B377" s="44"/>
      <c r="C377" s="294">
        <f>'14-15 ans'!K54</f>
        <v>52</v>
      </c>
    </row>
    <row r="378" spans="1:3" ht="12.75">
      <c r="A378" s="247">
        <f>'14-15 ans'!A55</f>
        <v>0</v>
      </c>
      <c r="B378" s="44"/>
      <c r="C378" s="294">
        <f>'14-15 ans'!K55</f>
        <v>0</v>
      </c>
    </row>
    <row r="379" spans="1:3" ht="12.75">
      <c r="A379" s="247" t="str">
        <f>'14-15 ans'!A56</f>
        <v>Narval</v>
      </c>
      <c r="B379" s="44"/>
      <c r="C379" s="294">
        <f>'14-15 ans'!K56</f>
        <v>42</v>
      </c>
    </row>
    <row r="380" spans="1:3" ht="12.75">
      <c r="A380" s="247">
        <f>'14-15 ans'!A57</f>
        <v>0</v>
      </c>
      <c r="B380" s="44"/>
      <c r="C380" s="294">
        <f>'14-15 ans'!K57</f>
        <v>0</v>
      </c>
    </row>
    <row r="381" spans="1:3" ht="12.75">
      <c r="A381" s="247" t="str">
        <f>'14-15 ans'!A58</f>
        <v>Narval</v>
      </c>
      <c r="B381" s="44"/>
      <c r="C381" s="294">
        <f>'14-15 ans'!K58</f>
        <v>33</v>
      </c>
    </row>
    <row r="382" spans="1:3" ht="12.75">
      <c r="A382" s="247">
        <f>'14-15 ans'!A59</f>
        <v>0</v>
      </c>
      <c r="B382" s="44"/>
      <c r="C382" s="294">
        <f>'14-15 ans'!K59</f>
        <v>0</v>
      </c>
    </row>
    <row r="383" spans="1:3" ht="12.75">
      <c r="A383" s="247" t="str">
        <f>'14-15 ans'!A60</f>
        <v>CSRAD</v>
      </c>
      <c r="B383" s="44"/>
      <c r="C383" s="294">
        <f>'14-15 ans'!K60</f>
        <v>51</v>
      </c>
    </row>
    <row r="384" spans="1:3" ht="12.75">
      <c r="A384" s="247">
        <f>'14-15 ans'!A61</f>
        <v>0</v>
      </c>
      <c r="B384" s="44"/>
      <c r="C384" s="294">
        <f>'14-15 ans'!K61</f>
        <v>0</v>
      </c>
    </row>
    <row r="385" spans="1:3" ht="12.75">
      <c r="A385" s="247" t="str">
        <f>'14-15 ans'!A62</f>
        <v>CLUB 12</v>
      </c>
      <c r="B385" s="44"/>
      <c r="C385" s="294">
        <f>'14-15 ans'!K62</f>
      </c>
    </row>
    <row r="386" spans="1:3" ht="12.75">
      <c r="A386" s="247">
        <f>'14-15 ans'!A63</f>
        <v>0</v>
      </c>
      <c r="B386" s="44"/>
      <c r="C386" s="294">
        <f>'14-15 ans'!K63</f>
        <v>0</v>
      </c>
    </row>
    <row r="387" spans="1:3" ht="12.75">
      <c r="A387" s="247" t="str">
        <f>'14-15 ans'!A64</f>
        <v>CLUB 13</v>
      </c>
      <c r="B387" s="44"/>
      <c r="C387" s="294">
        <f>'14-15 ans'!K64</f>
      </c>
    </row>
    <row r="388" spans="1:3" ht="12.75">
      <c r="A388" s="247">
        <f>'14-15 ans'!A65</f>
        <v>0</v>
      </c>
      <c r="B388" s="44"/>
      <c r="C388" s="294">
        <f>'14-15 ans'!K65</f>
        <v>0</v>
      </c>
    </row>
    <row r="389" spans="1:3" ht="12.75">
      <c r="A389" s="247" t="str">
        <f>'14-15 ans'!A66</f>
        <v>CLUB 14</v>
      </c>
      <c r="B389" s="44"/>
      <c r="C389" s="294">
        <f>'14-15 ans'!K66</f>
      </c>
    </row>
    <row r="390" spans="1:3" ht="12.75">
      <c r="A390" s="247">
        <f>'14-15 ans'!A67</f>
        <v>0</v>
      </c>
      <c r="B390" s="44"/>
      <c r="C390" s="294">
        <f>'14-15 ans'!K67</f>
        <v>0</v>
      </c>
    </row>
    <row r="391" spans="1:3" ht="12.75">
      <c r="A391" s="247" t="str">
        <f>'14-15 ans'!A68</f>
        <v>CLUB 15</v>
      </c>
      <c r="B391" s="44"/>
      <c r="C391" s="294">
        <f>'14-15 ans'!K68</f>
      </c>
    </row>
    <row r="392" spans="1:3" ht="12.75">
      <c r="A392" s="247">
        <f>'14-15 ans'!A69</f>
        <v>0</v>
      </c>
      <c r="B392" s="44"/>
      <c r="C392" s="294">
        <f>'14-15 ans'!K69</f>
        <v>0</v>
      </c>
    </row>
    <row r="393" spans="1:3" ht="12.75">
      <c r="A393" s="247" t="str">
        <f>'14-15 ans'!A70</f>
        <v>CLUB 16</v>
      </c>
      <c r="B393" s="44"/>
      <c r="C393" s="294">
        <f>'14-15 ans'!K70</f>
      </c>
    </row>
    <row r="394" spans="1:3" ht="12.75">
      <c r="A394" s="247">
        <f>'14-15 ans'!A71</f>
        <v>0</v>
      </c>
      <c r="B394" s="44"/>
      <c r="C394" s="294">
        <f>'14-15 ans'!K71</f>
        <v>0</v>
      </c>
    </row>
    <row r="395" spans="1:3" ht="12.75">
      <c r="A395" s="247" t="str">
        <f>'14-15 ans'!A72</f>
        <v>CLUB 17</v>
      </c>
      <c r="B395" s="44"/>
      <c r="C395" s="294">
        <f>'14-15 ans'!K72</f>
      </c>
    </row>
    <row r="396" spans="1:3" ht="12.75">
      <c r="A396" s="247">
        <f>'14-15 ans'!A73</f>
        <v>0</v>
      </c>
      <c r="B396" s="44"/>
      <c r="C396" s="294">
        <f>'14-15 ans'!K73</f>
        <v>0</v>
      </c>
    </row>
    <row r="397" spans="1:3" ht="12.75">
      <c r="A397" s="247" t="str">
        <f>'14-15 ans'!A74</f>
        <v>CLUB 18</v>
      </c>
      <c r="B397" s="44"/>
      <c r="C397" s="294">
        <f>'14-15 ans'!K74</f>
      </c>
    </row>
    <row r="398" spans="1:3" ht="12.75">
      <c r="A398" s="247">
        <f>'14-15 ans'!A75</f>
        <v>0</v>
      </c>
      <c r="B398" s="44"/>
      <c r="C398" s="294">
        <f>'14-15 ans'!K75</f>
        <v>0</v>
      </c>
    </row>
    <row r="399" spans="1:3" ht="12.75">
      <c r="A399" s="247" t="str">
        <f>'14-15 ans'!A76</f>
        <v>CLUB 19</v>
      </c>
      <c r="B399" s="44"/>
      <c r="C399" s="294">
        <f>'14-15 ans'!K76</f>
      </c>
    </row>
    <row r="400" spans="1:3" ht="12.75">
      <c r="A400" s="247">
        <f>'14-15 ans'!A77</f>
        <v>0</v>
      </c>
      <c r="B400" s="44"/>
      <c r="C400" s="294">
        <f>'14-15 ans'!K77</f>
        <v>0</v>
      </c>
    </row>
    <row r="401" spans="1:3" ht="12.75">
      <c r="A401" s="247" t="str">
        <f>'14-15 ans'!A78</f>
        <v>CLUB 20</v>
      </c>
      <c r="B401" s="44"/>
      <c r="C401" s="294">
        <f>'14-15 ans'!K78</f>
      </c>
    </row>
    <row r="402" spans="1:3" ht="12.75">
      <c r="A402" s="247">
        <f>'14-15 ans'!A79</f>
        <v>0</v>
      </c>
      <c r="B402" s="44"/>
      <c r="C402" s="294">
        <f>'14-15 ans'!K79</f>
        <v>0</v>
      </c>
    </row>
    <row r="403" spans="1:3" ht="12.75">
      <c r="A403" s="247" t="str">
        <f>'14-15 ans'!A80</f>
        <v>CLUB 21</v>
      </c>
      <c r="B403" s="44"/>
      <c r="C403" s="294">
        <f>'14-15 ans'!K80</f>
      </c>
    </row>
    <row r="404" spans="1:3" ht="12.75">
      <c r="A404" s="247">
        <f>'14-15 ans'!A81</f>
        <v>0</v>
      </c>
      <c r="B404" s="44"/>
      <c r="C404" s="294">
        <f>'14-15 ans'!K81</f>
        <v>0</v>
      </c>
    </row>
    <row r="405" spans="1:3" ht="12.75">
      <c r="A405" s="247" t="str">
        <f>'14-15 ans'!A82</f>
        <v>CLUB 22</v>
      </c>
      <c r="B405" s="44"/>
      <c r="C405" s="294">
        <f>'14-15 ans'!K82</f>
      </c>
    </row>
    <row r="406" spans="1:3" ht="12.75">
      <c r="A406" s="247">
        <f>'14-15 ans'!A83</f>
        <v>0</v>
      </c>
      <c r="B406" s="44"/>
      <c r="C406" s="294">
        <f>'14-15 ans'!K83</f>
        <v>0</v>
      </c>
    </row>
    <row r="407" spans="1:3" ht="12.75">
      <c r="A407" s="247" t="str">
        <f>'14-15 ans'!A84</f>
        <v>CLUB 23</v>
      </c>
      <c r="B407" s="44"/>
      <c r="C407" s="294">
        <f>'14-15 ans'!K84</f>
      </c>
    </row>
    <row r="408" spans="1:3" ht="12.75">
      <c r="A408" s="247">
        <f>'14-15 ans'!A85</f>
        <v>0</v>
      </c>
      <c r="B408" s="44"/>
      <c r="C408" s="294">
        <f>'14-15 ans'!K85</f>
        <v>0</v>
      </c>
    </row>
    <row r="409" spans="1:3" ht="12.75">
      <c r="A409" s="247" t="str">
        <f>'14-15 ans'!A86</f>
        <v>CLUB 24</v>
      </c>
      <c r="B409" s="44"/>
      <c r="C409" s="294">
        <f>'14-15 ans'!K86</f>
      </c>
    </row>
    <row r="410" spans="1:3" ht="12.75">
      <c r="A410" s="247">
        <f>'14-15 ans'!A87</f>
        <v>0</v>
      </c>
      <c r="B410" s="44"/>
      <c r="C410" s="294">
        <f>'14-15 ans'!K87</f>
        <v>0</v>
      </c>
    </row>
    <row r="411" spans="1:3" ht="12.75">
      <c r="A411" s="247" t="str">
        <f>'14-15 ans'!A88</f>
        <v>CLUB 25</v>
      </c>
      <c r="B411" s="44"/>
      <c r="C411" s="294">
        <f>'14-15 ans'!K88</f>
      </c>
    </row>
    <row r="412" spans="1:3" ht="12.75">
      <c r="A412" s="247">
        <f>'14-15 ans'!A89</f>
        <v>0</v>
      </c>
      <c r="B412" s="44"/>
      <c r="C412" s="294">
        <f>'14-15 ans'!K89</f>
        <v>0</v>
      </c>
    </row>
    <row r="413" spans="1:3" ht="12.75">
      <c r="A413" s="247" t="str">
        <f>'14-15 ans'!A90</f>
        <v>CLUB 26</v>
      </c>
      <c r="B413" s="44"/>
      <c r="C413" s="294">
        <f>'14-15 ans'!K90</f>
      </c>
    </row>
    <row r="414" spans="1:3" ht="12.75">
      <c r="A414" s="247">
        <f>'14-15 ans'!A91</f>
        <v>0</v>
      </c>
      <c r="B414" s="44"/>
      <c r="C414" s="294">
        <f>'14-15 ans'!K91</f>
        <v>0</v>
      </c>
    </row>
    <row r="415" spans="1:3" ht="12.75">
      <c r="A415" s="247" t="str">
        <f>'14-15 ans'!A92</f>
        <v>CLUB 27</v>
      </c>
      <c r="B415" s="44"/>
      <c r="C415" s="294">
        <f>'14-15 ans'!K92</f>
      </c>
    </row>
    <row r="416" spans="1:3" ht="12.75">
      <c r="A416" s="247">
        <f>'14-15 ans'!A93</f>
        <v>0</v>
      </c>
      <c r="B416" s="44"/>
      <c r="C416" s="294">
        <f>'14-15 ans'!K93</f>
        <v>0</v>
      </c>
    </row>
    <row r="417" spans="1:3" ht="12.75">
      <c r="A417" s="247" t="str">
        <f>'14-15 ans'!A94</f>
        <v>CLUB 28</v>
      </c>
      <c r="B417" s="44"/>
      <c r="C417" s="294">
        <f>'14-15 ans'!K94</f>
      </c>
    </row>
    <row r="418" spans="1:3" ht="12.75">
      <c r="A418" s="247">
        <f>'14-15 ans'!A95</f>
        <v>0</v>
      </c>
      <c r="B418" s="44"/>
      <c r="C418" s="294">
        <f>'14-15 ans'!K95</f>
        <v>0</v>
      </c>
    </row>
    <row r="419" spans="1:3" ht="12.75">
      <c r="A419" s="247" t="str">
        <f>'14-15 ans'!A96</f>
        <v>CLUB 29</v>
      </c>
      <c r="B419" s="44"/>
      <c r="C419" s="294">
        <f>'14-15 ans'!K96</f>
      </c>
    </row>
    <row r="420" spans="1:3" ht="12.75">
      <c r="A420" s="247">
        <f>'14-15 ans'!A97</f>
        <v>0</v>
      </c>
      <c r="B420" s="44"/>
      <c r="C420" s="294">
        <f>'14-15 ans'!K97</f>
        <v>0</v>
      </c>
    </row>
    <row r="421" spans="1:3" ht="12.75">
      <c r="A421" s="247" t="str">
        <f>'14-15 ans'!A98</f>
        <v>CLUB 30</v>
      </c>
      <c r="B421" s="44"/>
      <c r="C421" s="294">
        <f>'14-15 ans'!K98</f>
      </c>
    </row>
    <row r="422" spans="1:3" ht="13.5" thickBot="1">
      <c r="A422" s="249">
        <f>'14-15 ans'!A99</f>
        <v>0</v>
      </c>
      <c r="B422" s="295"/>
      <c r="C422" s="296">
        <f>'14-15 ans'!K99</f>
        <v>0</v>
      </c>
    </row>
    <row r="423" spans="1:4" ht="12.75">
      <c r="A423" s="245" t="str">
        <f>'14-15 ans'!A5</f>
        <v>Narval</v>
      </c>
      <c r="B423" s="145"/>
      <c r="C423" s="238">
        <f>'14-15 ans'!K5</f>
        <v>18</v>
      </c>
      <c r="D423" s="107" t="s">
        <v>90</v>
      </c>
    </row>
    <row r="424" spans="1:3" ht="12.75">
      <c r="A424" s="247" t="str">
        <f>'14-15 ans'!A6</f>
        <v>Narval</v>
      </c>
      <c r="B424" s="44"/>
      <c r="C424" s="241">
        <f>'14-15 ans'!K6</f>
        <v>10</v>
      </c>
    </row>
    <row r="425" spans="1:3" ht="12.75">
      <c r="A425" s="247" t="str">
        <f>'14-15 ans'!A7</f>
        <v>Dam'eauclès</v>
      </c>
      <c r="B425" s="44"/>
      <c r="C425" s="241">
        <f>'14-15 ans'!K7</f>
        <v>20</v>
      </c>
    </row>
    <row r="426" spans="1:3" ht="12.75">
      <c r="A426" s="247" t="str">
        <f>'14-15 ans'!A8</f>
        <v>Narval</v>
      </c>
      <c r="B426" s="44"/>
      <c r="C426" s="241" t="str">
        <f>'14-15 ans'!K8</f>
        <v>0</v>
      </c>
    </row>
    <row r="427" spans="1:3" ht="12.75">
      <c r="A427" s="247" t="str">
        <f>'14-15 ans'!A9</f>
        <v>SSSL/CAEM</v>
      </c>
      <c r="B427" s="44"/>
      <c r="C427" s="241">
        <f>'14-15 ans'!K9</f>
        <v>14</v>
      </c>
    </row>
    <row r="428" spans="1:3" ht="12.75">
      <c r="A428" s="247" t="str">
        <f>'14-15 ans'!A10</f>
        <v>CSRN</v>
      </c>
      <c r="B428" s="44"/>
      <c r="C428" s="241">
        <f>'14-15 ans'!K10</f>
        <v>11</v>
      </c>
    </row>
    <row r="429" spans="1:3" ht="12.75">
      <c r="A429" s="247" t="str">
        <f>'14-15 ans'!A11</f>
        <v>CSRN</v>
      </c>
      <c r="B429" s="44"/>
      <c r="C429" s="241">
        <f>'14-15 ans'!K11</f>
        <v>8</v>
      </c>
    </row>
    <row r="430" spans="1:3" ht="12.75">
      <c r="A430" s="247" t="str">
        <f>'14-15 ans'!A12</f>
        <v>CSRN</v>
      </c>
      <c r="B430" s="44"/>
      <c r="C430" s="241" t="str">
        <f>'14-15 ans'!K12</f>
        <v>0</v>
      </c>
    </row>
    <row r="431" spans="1:3" ht="12.75">
      <c r="A431" s="247" t="str">
        <f>'14-15 ans'!A13</f>
        <v>Narval</v>
      </c>
      <c r="B431" s="44"/>
      <c r="C431" s="241">
        <f>'14-15 ans'!K13</f>
        <v>13</v>
      </c>
    </row>
    <row r="432" spans="1:3" ht="12.75">
      <c r="A432" s="247" t="str">
        <f>'14-15 ans'!A14</f>
        <v>Narval</v>
      </c>
      <c r="B432" s="44"/>
      <c r="C432" s="241">
        <f>'14-15 ans'!K14</f>
        <v>12</v>
      </c>
    </row>
    <row r="433" spans="1:3" ht="12.75">
      <c r="A433" s="247" t="str">
        <f>'14-15 ans'!A15</f>
        <v>CSRAD</v>
      </c>
      <c r="B433" s="44"/>
      <c r="C433" s="241">
        <f>'14-15 ans'!K15</f>
        <v>16</v>
      </c>
    </row>
    <row r="434" spans="1:3" ht="12.75">
      <c r="A434" s="247" t="str">
        <f>'14-15 ans'!A16</f>
        <v>CLUB 12</v>
      </c>
      <c r="B434" s="44"/>
      <c r="C434" s="241">
        <f>'14-15 ans'!K16</f>
      </c>
    </row>
    <row r="435" spans="1:3" ht="12.75">
      <c r="A435" s="247" t="str">
        <f>'14-15 ans'!A17</f>
        <v>CLUB 13</v>
      </c>
      <c r="B435" s="44"/>
      <c r="C435" s="241">
        <f>'14-15 ans'!K17</f>
      </c>
    </row>
    <row r="436" spans="1:3" ht="12.75">
      <c r="A436" s="247" t="str">
        <f>'14-15 ans'!A18</f>
        <v>CLUB 14</v>
      </c>
      <c r="B436" s="44"/>
      <c r="C436" s="241">
        <f>'14-15 ans'!K18</f>
      </c>
    </row>
    <row r="437" spans="1:3" ht="12.75">
      <c r="A437" s="247" t="str">
        <f>'14-15 ans'!A19</f>
        <v>CLUB 15</v>
      </c>
      <c r="B437" s="44"/>
      <c r="C437" s="241">
        <f>'14-15 ans'!K19</f>
      </c>
    </row>
    <row r="438" spans="1:3" ht="12.75">
      <c r="A438" s="247" t="str">
        <f>'14-15 ans'!A20</f>
        <v>CLUB 16</v>
      </c>
      <c r="B438" s="44"/>
      <c r="C438" s="241">
        <f>'14-15 ans'!K20</f>
      </c>
    </row>
    <row r="439" spans="1:3" ht="12.75">
      <c r="A439" s="247" t="str">
        <f>'14-15 ans'!A21</f>
        <v>CLUB 17</v>
      </c>
      <c r="B439" s="44"/>
      <c r="C439" s="241">
        <f>'14-15 ans'!K21</f>
      </c>
    </row>
    <row r="440" spans="1:3" ht="12.75">
      <c r="A440" s="247" t="str">
        <f>'14-15 ans'!A22</f>
        <v>CLUB 18</v>
      </c>
      <c r="B440" s="44"/>
      <c r="C440" s="241">
        <f>'14-15 ans'!K22</f>
      </c>
    </row>
    <row r="441" spans="1:3" ht="12.75">
      <c r="A441" s="247" t="str">
        <f>'14-15 ans'!A23</f>
        <v>CLUB 19</v>
      </c>
      <c r="B441" s="44"/>
      <c r="C441" s="241">
        <f>'14-15 ans'!K23</f>
      </c>
    </row>
    <row r="442" spans="1:3" ht="12.75">
      <c r="A442" s="247" t="str">
        <f>'14-15 ans'!A24</f>
        <v>CLUB 20</v>
      </c>
      <c r="B442" s="44"/>
      <c r="C442" s="241">
        <f>'14-15 ans'!K24</f>
      </c>
    </row>
    <row r="443" spans="1:3" ht="12.75">
      <c r="A443" s="247" t="str">
        <f>'14-15 ans'!A25</f>
        <v>CLUB 21</v>
      </c>
      <c r="B443" s="44"/>
      <c r="C443" s="241">
        <f>'14-15 ans'!K25</f>
      </c>
    </row>
    <row r="444" spans="1:3" ht="12.75">
      <c r="A444" s="247" t="str">
        <f>'14-15 ans'!A26</f>
        <v>CLUB 22</v>
      </c>
      <c r="B444" s="44"/>
      <c r="C444" s="241">
        <f>'14-15 ans'!K26</f>
      </c>
    </row>
    <row r="445" spans="1:3" ht="12.75">
      <c r="A445" s="247" t="str">
        <f>'14-15 ans'!A27</f>
        <v>CLUB 23</v>
      </c>
      <c r="B445" s="44"/>
      <c r="C445" s="241">
        <f>'14-15 ans'!K27</f>
      </c>
    </row>
    <row r="446" spans="1:3" ht="12.75">
      <c r="A446" s="247" t="str">
        <f>'14-15 ans'!A28</f>
        <v>CLUB 24</v>
      </c>
      <c r="B446" s="44"/>
      <c r="C446" s="241">
        <f>'14-15 ans'!K28</f>
      </c>
    </row>
    <row r="447" spans="1:3" ht="12.75">
      <c r="A447" s="247" t="str">
        <f>'14-15 ans'!A29</f>
        <v>CLUB 25</v>
      </c>
      <c r="B447" s="44"/>
      <c r="C447" s="241">
        <f>'14-15 ans'!K29</f>
      </c>
    </row>
    <row r="448" spans="1:3" ht="12.75">
      <c r="A448" s="247" t="str">
        <f>'14-15 ans'!A30</f>
        <v>CLUB 26</v>
      </c>
      <c r="B448" s="44"/>
      <c r="C448" s="241">
        <f>'14-15 ans'!K30</f>
      </c>
    </row>
    <row r="449" spans="1:3" ht="12.75">
      <c r="A449" s="247" t="str">
        <f>'14-15 ans'!A31</f>
        <v>CLUB 27</v>
      </c>
      <c r="B449" s="44"/>
      <c r="C449" s="241">
        <f>'14-15 ans'!K31</f>
      </c>
    </row>
    <row r="450" spans="1:3" ht="12.75">
      <c r="A450" s="247" t="str">
        <f>'14-15 ans'!A32</f>
        <v>CLUB 28</v>
      </c>
      <c r="B450" s="44"/>
      <c r="C450" s="241">
        <f>'14-15 ans'!K32</f>
      </c>
    </row>
    <row r="451" spans="1:3" ht="12.75">
      <c r="A451" s="247" t="str">
        <f>'14-15 ans'!A33</f>
        <v>CLUB 29</v>
      </c>
      <c r="B451" s="44"/>
      <c r="C451" s="241">
        <f>'14-15 ans'!K33</f>
      </c>
    </row>
    <row r="452" spans="1:3" ht="13.5" thickBot="1">
      <c r="A452" s="249" t="str">
        <f>'14-15 ans'!A34</f>
        <v>CLUB 30</v>
      </c>
      <c r="B452" s="295"/>
      <c r="C452" s="244">
        <f>'14-15 ans'!K34</f>
      </c>
    </row>
    <row r="453" spans="1:4" ht="12.75">
      <c r="A453" s="245" t="str">
        <f>'14-15 ans'!A104</f>
        <v>Narval</v>
      </c>
      <c r="B453" s="145"/>
      <c r="C453" s="238">
        <f>'14-15 ans'!K104</f>
        <v>11</v>
      </c>
      <c r="D453" s="107" t="s">
        <v>91</v>
      </c>
    </row>
    <row r="454" spans="1:3" ht="12.75">
      <c r="A454" s="247" t="str">
        <f>'14-15 ans'!A105</f>
        <v>Narval</v>
      </c>
      <c r="B454" s="44"/>
      <c r="C454" s="241">
        <f>'14-15 ans'!K105</f>
        <v>16</v>
      </c>
    </row>
    <row r="455" spans="1:3" ht="12.75">
      <c r="A455" s="247" t="str">
        <f>'14-15 ans'!A106</f>
        <v>Dam'eauclès</v>
      </c>
      <c r="B455" s="44"/>
      <c r="C455" s="241">
        <f>'14-15 ans'!K106</f>
        <v>18</v>
      </c>
    </row>
    <row r="456" spans="1:3" ht="12.75">
      <c r="A456" s="247" t="str">
        <f>'14-15 ans'!A107</f>
        <v>Narval</v>
      </c>
      <c r="B456" s="44"/>
      <c r="C456" s="241">
        <f>'14-15 ans'!K107</f>
        <v>10</v>
      </c>
    </row>
    <row r="457" spans="1:3" ht="12.75">
      <c r="A457" s="247" t="str">
        <f>'14-15 ans'!A108</f>
        <v>SSSL/CAEM</v>
      </c>
      <c r="B457" s="44"/>
      <c r="C457" s="241">
        <f>'14-15 ans'!K108</f>
        <v>14</v>
      </c>
    </row>
    <row r="458" spans="1:3" ht="12.75">
      <c r="A458" s="247" t="str">
        <f>'14-15 ans'!A109</f>
        <v>CSRN</v>
      </c>
      <c r="B458" s="44"/>
      <c r="C458" s="241">
        <f>'14-15 ans'!K109</f>
        <v>12</v>
      </c>
    </row>
    <row r="459" spans="1:3" ht="12.75">
      <c r="A459" s="247" t="str">
        <f>'14-15 ans'!A110</f>
        <v>CSRN</v>
      </c>
      <c r="B459" s="44"/>
      <c r="C459" s="241">
        <f>'14-15 ans'!K110</f>
        <v>6</v>
      </c>
    </row>
    <row r="460" spans="1:3" ht="12.75">
      <c r="A460" s="247" t="str">
        <f>'14-15 ans'!A111</f>
        <v>CSRN</v>
      </c>
      <c r="B460" s="44"/>
      <c r="C460" s="241">
        <f>'14-15 ans'!K111</f>
        <v>20</v>
      </c>
    </row>
    <row r="461" spans="1:3" ht="12.75">
      <c r="A461" s="247" t="str">
        <f>'14-15 ans'!A112</f>
        <v>Narval</v>
      </c>
      <c r="B461" s="44"/>
      <c r="C461" s="241">
        <f>'14-15 ans'!K112</f>
        <v>8</v>
      </c>
    </row>
    <row r="462" spans="1:3" ht="12.75">
      <c r="A462" s="247" t="str">
        <f>'14-15 ans'!A113</f>
        <v>Narval</v>
      </c>
      <c r="B462" s="44"/>
      <c r="C462" s="241">
        <f>'14-15 ans'!K113</f>
        <v>7</v>
      </c>
    </row>
    <row r="463" spans="1:3" ht="12.75">
      <c r="A463" s="247" t="str">
        <f>'14-15 ans'!A114</f>
        <v>CSRAD</v>
      </c>
      <c r="B463" s="44"/>
      <c r="C463" s="241">
        <f>'14-15 ans'!K114</f>
        <v>13</v>
      </c>
    </row>
    <row r="464" spans="1:3" ht="12.75">
      <c r="A464" s="247" t="str">
        <f>'14-15 ans'!A115</f>
        <v>CLUB 12</v>
      </c>
      <c r="B464" s="44"/>
      <c r="C464" s="241">
        <f>'14-15 ans'!K115</f>
      </c>
    </row>
    <row r="465" spans="1:3" ht="12.75">
      <c r="A465" s="247" t="str">
        <f>'14-15 ans'!A116</f>
        <v>CLUB 13</v>
      </c>
      <c r="B465" s="44"/>
      <c r="C465" s="241">
        <f>'14-15 ans'!K116</f>
      </c>
    </row>
    <row r="466" spans="1:3" ht="12.75">
      <c r="A466" s="247" t="str">
        <f>'14-15 ans'!A117</f>
        <v>CLUB 14</v>
      </c>
      <c r="B466" s="44"/>
      <c r="C466" s="241">
        <f>'14-15 ans'!K117</f>
      </c>
    </row>
    <row r="467" spans="1:3" ht="12.75">
      <c r="A467" s="247" t="str">
        <f>'14-15 ans'!A118</f>
        <v>CLUB 15</v>
      </c>
      <c r="B467" s="44"/>
      <c r="C467" s="241">
        <f>'14-15 ans'!K118</f>
      </c>
    </row>
    <row r="468" spans="1:3" ht="12.75">
      <c r="A468" s="247" t="str">
        <f>'14-15 ans'!A119</f>
        <v>CLUB 16</v>
      </c>
      <c r="B468" s="44"/>
      <c r="C468" s="241">
        <f>'14-15 ans'!K119</f>
      </c>
    </row>
    <row r="469" spans="1:3" ht="12.75">
      <c r="A469" s="247" t="str">
        <f>'14-15 ans'!A120</f>
        <v>CLUB 17</v>
      </c>
      <c r="B469" s="44"/>
      <c r="C469" s="241">
        <f>'14-15 ans'!K120</f>
      </c>
    </row>
    <row r="470" spans="1:3" ht="12.75">
      <c r="A470" s="247" t="str">
        <f>'14-15 ans'!A121</f>
        <v>CLUB 18</v>
      </c>
      <c r="B470" s="44"/>
      <c r="C470" s="241">
        <f>'14-15 ans'!K121</f>
      </c>
    </row>
    <row r="471" spans="1:3" ht="12.75">
      <c r="A471" s="247" t="str">
        <f>'14-15 ans'!A122</f>
        <v>CLUB 19</v>
      </c>
      <c r="B471" s="44"/>
      <c r="C471" s="241">
        <f>'14-15 ans'!K122</f>
      </c>
    </row>
    <row r="472" spans="1:3" ht="12.75">
      <c r="A472" s="247" t="str">
        <f>'14-15 ans'!A123</f>
        <v>CLUB 20</v>
      </c>
      <c r="B472" s="44"/>
      <c r="C472" s="241">
        <f>'14-15 ans'!K123</f>
      </c>
    </row>
    <row r="473" spans="1:3" ht="12.75">
      <c r="A473" s="247" t="str">
        <f>'14-15 ans'!A124</f>
        <v>CLUB 21</v>
      </c>
      <c r="B473" s="44"/>
      <c r="C473" s="241">
        <f>'14-15 ans'!K124</f>
      </c>
    </row>
    <row r="474" spans="1:3" ht="12.75">
      <c r="A474" s="247" t="str">
        <f>'14-15 ans'!A125</f>
        <v>CLUB 22</v>
      </c>
      <c r="B474" s="44"/>
      <c r="C474" s="241">
        <f>'14-15 ans'!K125</f>
      </c>
    </row>
    <row r="475" spans="1:3" ht="12.75">
      <c r="A475" s="247" t="str">
        <f>'14-15 ans'!A126</f>
        <v>CLUB 23</v>
      </c>
      <c r="B475" s="44"/>
      <c r="C475" s="241">
        <f>'14-15 ans'!K126</f>
      </c>
    </row>
    <row r="476" spans="1:3" ht="12.75">
      <c r="A476" s="247" t="str">
        <f>'14-15 ans'!A127</f>
        <v>CLUB 24</v>
      </c>
      <c r="B476" s="44"/>
      <c r="C476" s="241">
        <f>'14-15 ans'!K127</f>
      </c>
    </row>
    <row r="477" spans="1:3" ht="12.75">
      <c r="A477" s="247" t="str">
        <f>'14-15 ans'!A128</f>
        <v>CLUB 25</v>
      </c>
      <c r="B477" s="44"/>
      <c r="C477" s="241">
        <f>'14-15 ans'!K128</f>
      </c>
    </row>
    <row r="478" spans="1:3" ht="12.75">
      <c r="A478" s="247" t="str">
        <f>'14-15 ans'!A129</f>
        <v>CLUB 26</v>
      </c>
      <c r="B478" s="44"/>
      <c r="C478" s="241">
        <f>'14-15 ans'!K129</f>
      </c>
    </row>
    <row r="479" spans="1:3" ht="12.75">
      <c r="A479" s="247" t="str">
        <f>'14-15 ans'!A130</f>
        <v>CLUB 27</v>
      </c>
      <c r="B479" s="44"/>
      <c r="C479" s="241">
        <f>'14-15 ans'!K130</f>
      </c>
    </row>
    <row r="480" spans="1:3" ht="12.75">
      <c r="A480" s="247" t="str">
        <f>'14-15 ans'!A131</f>
        <v>CLUB 28</v>
      </c>
      <c r="B480" s="44"/>
      <c r="C480" s="241">
        <f>'14-15 ans'!K131</f>
      </c>
    </row>
    <row r="481" spans="1:3" ht="12.75">
      <c r="A481" s="247" t="str">
        <f>'14-15 ans'!A132</f>
        <v>CLUB 29</v>
      </c>
      <c r="B481" s="44"/>
      <c r="C481" s="241">
        <f>'14-15 ans'!K132</f>
      </c>
    </row>
    <row r="482" spans="1:3" ht="13.5" thickBot="1">
      <c r="A482" s="249" t="str">
        <f>'14-15 ans'!A133</f>
        <v>CLUB 30</v>
      </c>
      <c r="B482" s="295"/>
      <c r="C482" s="244">
        <f>'14-15 ans'!K133</f>
      </c>
    </row>
    <row r="483" spans="1:4" ht="12.75">
      <c r="A483" s="245" t="str">
        <f>'14-15 ans'!A139</f>
        <v>Narval</v>
      </c>
      <c r="B483" s="145"/>
      <c r="C483" s="238">
        <f>'14-15 ans'!F139</f>
        <v>18</v>
      </c>
      <c r="D483" s="107" t="s">
        <v>92</v>
      </c>
    </row>
    <row r="484" spans="1:3" ht="12.75">
      <c r="A484" s="247" t="str">
        <f>'14-15 ans'!A140</f>
        <v>Narval</v>
      </c>
      <c r="B484" s="44"/>
      <c r="C484" s="241">
        <f>'14-15 ans'!F140</f>
        <v>13</v>
      </c>
    </row>
    <row r="485" spans="1:3" ht="12.75">
      <c r="A485" s="247" t="str">
        <f>'14-15 ans'!A141</f>
        <v>Dam'eauclès</v>
      </c>
      <c r="B485" s="44"/>
      <c r="C485" s="241">
        <f>'14-15 ans'!F141</f>
        <v>20</v>
      </c>
    </row>
    <row r="486" spans="1:3" ht="12.75">
      <c r="A486" s="247" t="str">
        <f>'14-15 ans'!A142</f>
        <v>Narval</v>
      </c>
      <c r="B486" s="44"/>
      <c r="C486" s="241">
        <f>'14-15 ans'!F142</f>
        <v>7</v>
      </c>
    </row>
    <row r="487" spans="1:3" ht="12.75">
      <c r="A487" s="247" t="str">
        <f>'14-15 ans'!A143</f>
        <v>SSSL/CAEM</v>
      </c>
      <c r="B487" s="44"/>
      <c r="C487" s="241">
        <f>'14-15 ans'!F143</f>
        <v>12</v>
      </c>
    </row>
    <row r="488" spans="1:3" ht="12.75">
      <c r="A488" s="247" t="str">
        <f>'14-15 ans'!A144</f>
        <v>CSRN</v>
      </c>
      <c r="B488" s="44"/>
      <c r="C488" s="241">
        <f>'14-15 ans'!F144</f>
        <v>6</v>
      </c>
    </row>
    <row r="489" spans="1:3" ht="12.75">
      <c r="A489" s="247" t="str">
        <f>'14-15 ans'!A145</f>
        <v>CSRN</v>
      </c>
      <c r="B489" s="44"/>
      <c r="C489" s="241">
        <f>'14-15 ans'!F145</f>
        <v>8</v>
      </c>
    </row>
    <row r="490" spans="1:3" ht="12.75">
      <c r="A490" s="247" t="str">
        <f>'14-15 ans'!A146</f>
        <v>CSRN</v>
      </c>
      <c r="B490" s="44"/>
      <c r="C490" s="241">
        <f>'14-15 ans'!F146</f>
        <v>14</v>
      </c>
    </row>
    <row r="491" spans="1:3" ht="12.75">
      <c r="A491" s="247" t="str">
        <f>'14-15 ans'!A147</f>
        <v>Narval</v>
      </c>
      <c r="B491" s="44"/>
      <c r="C491" s="241">
        <f>'14-15 ans'!F147</f>
        <v>10</v>
      </c>
    </row>
    <row r="492" spans="1:3" ht="12.75">
      <c r="A492" s="247" t="str">
        <f>'14-15 ans'!A148</f>
        <v>Narval</v>
      </c>
      <c r="B492" s="44"/>
      <c r="C492" s="241">
        <f>'14-15 ans'!F148</f>
        <v>11</v>
      </c>
    </row>
    <row r="493" spans="1:3" ht="12.75">
      <c r="A493" s="247" t="str">
        <f>'14-15 ans'!A149</f>
        <v>CSRAD</v>
      </c>
      <c r="B493" s="44"/>
      <c r="C493" s="241">
        <f>'14-15 ans'!F149</f>
        <v>16</v>
      </c>
    </row>
    <row r="494" spans="1:3" ht="12.75">
      <c r="A494" s="247" t="str">
        <f>'14-15 ans'!A150</f>
        <v>CLUB 12</v>
      </c>
      <c r="B494" s="44"/>
      <c r="C494" s="241">
        <f>'14-15 ans'!F150</f>
      </c>
    </row>
    <row r="495" spans="1:3" ht="12.75">
      <c r="A495" s="247" t="str">
        <f>'14-15 ans'!A151</f>
        <v>CLUB 13</v>
      </c>
      <c r="B495" s="44"/>
      <c r="C495" s="241">
        <f>'14-15 ans'!F151</f>
      </c>
    </row>
    <row r="496" spans="1:3" ht="12.75">
      <c r="A496" s="247" t="str">
        <f>'14-15 ans'!A152</f>
        <v>CLUB 14</v>
      </c>
      <c r="B496" s="44"/>
      <c r="C496" s="241">
        <f>'14-15 ans'!F152</f>
      </c>
    </row>
    <row r="497" spans="1:3" ht="12.75">
      <c r="A497" s="247" t="str">
        <f>'14-15 ans'!A153</f>
        <v>CLUB 15</v>
      </c>
      <c r="B497" s="44"/>
      <c r="C497" s="241">
        <f>'14-15 ans'!F153</f>
      </c>
    </row>
    <row r="498" spans="1:3" ht="12.75">
      <c r="A498" s="247" t="str">
        <f>'14-15 ans'!A154</f>
        <v>CLUB 16</v>
      </c>
      <c r="B498" s="44"/>
      <c r="C498" s="241">
        <f>'14-15 ans'!F154</f>
      </c>
    </row>
    <row r="499" spans="1:3" ht="12.75">
      <c r="A499" s="247" t="str">
        <f>'14-15 ans'!A155</f>
        <v>CLUB 17</v>
      </c>
      <c r="B499" s="44"/>
      <c r="C499" s="241">
        <f>'14-15 ans'!F155</f>
      </c>
    </row>
    <row r="500" spans="1:3" ht="12.75">
      <c r="A500" s="247" t="str">
        <f>'14-15 ans'!A156</f>
        <v>CLUB 18</v>
      </c>
      <c r="B500" s="44"/>
      <c r="C500" s="241">
        <f>'14-15 ans'!F156</f>
      </c>
    </row>
    <row r="501" spans="1:3" ht="12.75">
      <c r="A501" s="247" t="str">
        <f>'14-15 ans'!A157</f>
        <v>CLUB 19</v>
      </c>
      <c r="B501" s="44"/>
      <c r="C501" s="241">
        <f>'14-15 ans'!F157</f>
      </c>
    </row>
    <row r="502" spans="1:3" ht="12.75">
      <c r="A502" s="247" t="str">
        <f>'14-15 ans'!A158</f>
        <v>CLUB 20</v>
      </c>
      <c r="B502" s="44"/>
      <c r="C502" s="241">
        <f>'14-15 ans'!F158</f>
      </c>
    </row>
    <row r="503" spans="1:3" ht="12.75">
      <c r="A503" s="247" t="str">
        <f>'14-15 ans'!A159</f>
        <v>CLUB 21</v>
      </c>
      <c r="B503" s="44"/>
      <c r="C503" s="241">
        <f>'14-15 ans'!F159</f>
      </c>
    </row>
    <row r="504" spans="1:3" ht="12.75">
      <c r="A504" s="247" t="str">
        <f>'14-15 ans'!A160</f>
        <v>CLUB 22</v>
      </c>
      <c r="B504" s="44"/>
      <c r="C504" s="241">
        <f>'14-15 ans'!F160</f>
      </c>
    </row>
    <row r="505" spans="1:3" ht="12.75">
      <c r="A505" s="247" t="str">
        <f>'14-15 ans'!A161</f>
        <v>CLUB 23</v>
      </c>
      <c r="B505" s="44"/>
      <c r="C505" s="241">
        <f>'14-15 ans'!F161</f>
      </c>
    </row>
    <row r="506" spans="1:3" ht="12.75">
      <c r="A506" s="247" t="str">
        <f>'14-15 ans'!A162</f>
        <v>CLUB 24</v>
      </c>
      <c r="B506" s="44"/>
      <c r="C506" s="241">
        <f>'14-15 ans'!F162</f>
      </c>
    </row>
    <row r="507" spans="1:3" ht="12.75">
      <c r="A507" s="247" t="str">
        <f>'14-15 ans'!A163</f>
        <v>CLUB 25</v>
      </c>
      <c r="B507" s="44"/>
      <c r="C507" s="241">
        <f>'14-15 ans'!F163</f>
      </c>
    </row>
    <row r="508" spans="1:3" ht="12.75">
      <c r="A508" s="247" t="str">
        <f>'14-15 ans'!A164</f>
        <v>CLUB 26</v>
      </c>
      <c r="B508" s="44"/>
      <c r="C508" s="241">
        <f>'14-15 ans'!F164</f>
      </c>
    </row>
    <row r="509" spans="1:3" ht="12.75">
      <c r="A509" s="247" t="str">
        <f>'14-15 ans'!A165</f>
        <v>CLUB 27</v>
      </c>
      <c r="B509" s="44"/>
      <c r="C509" s="241">
        <f>'14-15 ans'!F165</f>
      </c>
    </row>
    <row r="510" spans="1:3" ht="12.75">
      <c r="A510" s="247" t="str">
        <f>'14-15 ans'!A166</f>
        <v>CLUB 28</v>
      </c>
      <c r="B510" s="44"/>
      <c r="C510" s="241">
        <f>'14-15 ans'!F166</f>
      </c>
    </row>
    <row r="511" spans="1:3" ht="12.75">
      <c r="A511" s="247" t="str">
        <f>'14-15 ans'!A167</f>
        <v>CLUB 29</v>
      </c>
      <c r="B511" s="44"/>
      <c r="C511" s="241">
        <f>'14-15 ans'!F167</f>
      </c>
    </row>
    <row r="512" spans="1:3" ht="13.5" thickBot="1">
      <c r="A512" s="249" t="str">
        <f>'14-15 ans'!A168</f>
        <v>CLUB 30</v>
      </c>
      <c r="B512" s="295"/>
      <c r="C512" s="244">
        <f>'14-15 ans'!F168</f>
      </c>
    </row>
    <row r="513" spans="1:4" ht="12.75">
      <c r="A513" s="236" t="str">
        <f>'14-15 ans'!A174</f>
        <v>Narval</v>
      </c>
      <c r="B513" s="145"/>
      <c r="C513" s="238">
        <f>'14-15 ans'!F174</f>
        <v>20</v>
      </c>
      <c r="D513" s="107" t="s">
        <v>93</v>
      </c>
    </row>
    <row r="514" spans="1:3" ht="12.75">
      <c r="A514" s="239" t="str">
        <f>'14-15 ans'!A175</f>
        <v>Narval</v>
      </c>
      <c r="B514" s="44"/>
      <c r="C514" s="241">
        <f>'14-15 ans'!F175</f>
        <v>16</v>
      </c>
    </row>
    <row r="515" spans="1:3" ht="12.75">
      <c r="A515" s="239" t="str">
        <f>'14-15 ans'!A176</f>
        <v>Dam'eauclès</v>
      </c>
      <c r="B515" s="44"/>
      <c r="C515" s="241">
        <f>'14-15 ans'!F176</f>
        <v>18</v>
      </c>
    </row>
    <row r="516" spans="1:3" ht="12.75">
      <c r="A516" s="239" t="str">
        <f>'14-15 ans'!A177</f>
        <v>Narval</v>
      </c>
      <c r="B516" s="44"/>
      <c r="C516" s="241">
        <f>'14-15 ans'!F177</f>
        <v>8</v>
      </c>
    </row>
    <row r="517" spans="1:3" ht="12.75">
      <c r="A517" s="239" t="str">
        <f>'14-15 ans'!A178</f>
        <v>SSSL/CAEM</v>
      </c>
      <c r="B517" s="44"/>
      <c r="C517" s="241">
        <f>'14-15 ans'!F178</f>
        <v>14</v>
      </c>
    </row>
    <row r="518" spans="1:3" ht="12.75">
      <c r="A518" s="239" t="str">
        <f>'14-15 ans'!A179</f>
        <v>CSRN</v>
      </c>
      <c r="B518" s="44"/>
      <c r="C518" s="241">
        <f>'14-15 ans'!F179</f>
        <v>11</v>
      </c>
    </row>
    <row r="519" spans="1:3" ht="12.75">
      <c r="A519" s="239" t="str">
        <f>'14-15 ans'!A180</f>
        <v>CSRN</v>
      </c>
      <c r="B519" s="44"/>
      <c r="C519" s="241">
        <f>'14-15 ans'!F180</f>
        <v>12</v>
      </c>
    </row>
    <row r="520" spans="1:3" ht="12.75">
      <c r="A520" s="239" t="str">
        <f>'14-15 ans'!A181</f>
        <v>CSRN</v>
      </c>
      <c r="B520" s="44"/>
      <c r="C520" s="241">
        <f>'14-15 ans'!F181</f>
        <v>6</v>
      </c>
    </row>
    <row r="521" spans="1:3" ht="12.75">
      <c r="A521" s="239" t="str">
        <f>'14-15 ans'!A182</f>
        <v>Narval</v>
      </c>
      <c r="B521" s="44"/>
      <c r="C521" s="241">
        <f>'14-15 ans'!F182</f>
        <v>7</v>
      </c>
    </row>
    <row r="522" spans="1:3" ht="12.75">
      <c r="A522" s="239" t="str">
        <f>'14-15 ans'!A183</f>
        <v>Narval</v>
      </c>
      <c r="B522" s="44"/>
      <c r="C522" s="241">
        <f>'14-15 ans'!F183</f>
        <v>10</v>
      </c>
    </row>
    <row r="523" spans="1:3" ht="12.75">
      <c r="A523" s="239" t="str">
        <f>'14-15 ans'!A184</f>
        <v>CSRAD</v>
      </c>
      <c r="B523" s="44"/>
      <c r="C523" s="241">
        <f>'14-15 ans'!F184</f>
        <v>13</v>
      </c>
    </row>
    <row r="524" spans="1:3" ht="12.75">
      <c r="A524" s="239" t="str">
        <f>'14-15 ans'!A185</f>
        <v>CLUB 12</v>
      </c>
      <c r="B524" s="44"/>
      <c r="C524" s="241">
        <f>'14-15 ans'!F185</f>
      </c>
    </row>
    <row r="525" spans="1:3" ht="12.75">
      <c r="A525" s="239" t="str">
        <f>'14-15 ans'!A186</f>
        <v>CLUB 13</v>
      </c>
      <c r="B525" s="44"/>
      <c r="C525" s="241">
        <f>'14-15 ans'!F186</f>
      </c>
    </row>
    <row r="526" spans="1:3" ht="12.75">
      <c r="A526" s="239" t="str">
        <f>'14-15 ans'!A187</f>
        <v>CLUB 14</v>
      </c>
      <c r="B526" s="44"/>
      <c r="C526" s="241">
        <f>'14-15 ans'!F187</f>
      </c>
    </row>
    <row r="527" spans="1:3" ht="12.75">
      <c r="A527" s="239" t="str">
        <f>'14-15 ans'!A188</f>
        <v>CLUB 15</v>
      </c>
      <c r="B527" s="44"/>
      <c r="C527" s="241">
        <f>'14-15 ans'!F188</f>
      </c>
    </row>
    <row r="528" spans="1:3" ht="12.75">
      <c r="A528" s="239" t="str">
        <f>'14-15 ans'!A189</f>
        <v>CLUB 16</v>
      </c>
      <c r="B528" s="44"/>
      <c r="C528" s="241">
        <f>'14-15 ans'!F189</f>
      </c>
    </row>
    <row r="529" spans="1:3" ht="12.75">
      <c r="A529" s="239" t="str">
        <f>'14-15 ans'!A190</f>
        <v>CLUB 17</v>
      </c>
      <c r="B529" s="44"/>
      <c r="C529" s="241">
        <f>'14-15 ans'!F190</f>
      </c>
    </row>
    <row r="530" spans="1:3" ht="12.75">
      <c r="A530" s="239" t="str">
        <f>'14-15 ans'!A191</f>
        <v>CLUB 18</v>
      </c>
      <c r="B530" s="44"/>
      <c r="C530" s="241">
        <f>'14-15 ans'!F191</f>
      </c>
    </row>
    <row r="531" spans="1:3" ht="12.75">
      <c r="A531" s="239" t="str">
        <f>'14-15 ans'!A192</f>
        <v>CLUB 19</v>
      </c>
      <c r="B531" s="44"/>
      <c r="C531" s="241">
        <f>'14-15 ans'!F192</f>
      </c>
    </row>
    <row r="532" spans="1:3" ht="12.75">
      <c r="A532" s="239" t="str">
        <f>'14-15 ans'!A193</f>
        <v>CLUB 20</v>
      </c>
      <c r="B532" s="44"/>
      <c r="C532" s="241">
        <f>'14-15 ans'!F193</f>
      </c>
    </row>
    <row r="533" spans="1:3" ht="12.75">
      <c r="A533" s="239" t="str">
        <f>'14-15 ans'!A194</f>
        <v>CLUB 21</v>
      </c>
      <c r="B533" s="44"/>
      <c r="C533" s="241">
        <f>'14-15 ans'!F194</f>
      </c>
    </row>
    <row r="534" spans="1:3" ht="12.75">
      <c r="A534" s="239" t="str">
        <f>'14-15 ans'!A195</f>
        <v>CLUB 22</v>
      </c>
      <c r="B534" s="44"/>
      <c r="C534" s="241">
        <f>'14-15 ans'!F195</f>
      </c>
    </row>
    <row r="535" spans="1:3" ht="12.75">
      <c r="A535" s="239" t="str">
        <f>'14-15 ans'!A196</f>
        <v>CLUB 23</v>
      </c>
      <c r="B535" s="44"/>
      <c r="C535" s="241">
        <f>'14-15 ans'!F196</f>
      </c>
    </row>
    <row r="536" spans="1:3" ht="12.75">
      <c r="A536" s="239" t="str">
        <f>'14-15 ans'!A197</f>
        <v>CLUB 24</v>
      </c>
      <c r="B536" s="44"/>
      <c r="C536" s="241">
        <f>'14-15 ans'!F197</f>
      </c>
    </row>
    <row r="537" spans="1:3" ht="12.75">
      <c r="A537" s="239" t="str">
        <f>'14-15 ans'!A198</f>
        <v>CLUB 25</v>
      </c>
      <c r="B537" s="44"/>
      <c r="C537" s="241">
        <f>'14-15 ans'!F198</f>
      </c>
    </row>
    <row r="538" spans="1:3" ht="12.75">
      <c r="A538" s="239" t="str">
        <f>'14-15 ans'!A199</f>
        <v>CLUB 26</v>
      </c>
      <c r="B538" s="44"/>
      <c r="C538" s="241">
        <f>'14-15 ans'!F199</f>
      </c>
    </row>
    <row r="539" spans="1:3" ht="12.75">
      <c r="A539" s="239" t="str">
        <f>'14-15 ans'!A200</f>
        <v>CLUB 27</v>
      </c>
      <c r="B539" s="44"/>
      <c r="C539" s="241">
        <f>'14-15 ans'!F200</f>
      </c>
    </row>
    <row r="540" spans="1:3" ht="12.75">
      <c r="A540" s="239" t="str">
        <f>'14-15 ans'!A201</f>
        <v>CLUB 28</v>
      </c>
      <c r="B540" s="44"/>
      <c r="C540" s="241">
        <f>'14-15 ans'!F201</f>
      </c>
    </row>
    <row r="541" spans="1:3" ht="12.75">
      <c r="A541" s="239" t="str">
        <f>'14-15 ans'!A202</f>
        <v>CLUB 29</v>
      </c>
      <c r="B541" s="44"/>
      <c r="C541" s="241">
        <f>'14-15 ans'!F202</f>
      </c>
    </row>
    <row r="542" spans="1:3" ht="13.5" thickBot="1">
      <c r="A542" s="242" t="str">
        <f>'14-15 ans'!A203</f>
        <v>CLUB 30</v>
      </c>
      <c r="B542" s="295"/>
      <c r="C542" s="244">
        <f>'14-15 ans'!F203</f>
      </c>
    </row>
    <row r="543" spans="1:4" ht="12.75">
      <c r="A543" s="236" t="str">
        <f>'14-15 ans'!A209</f>
        <v>Narval</v>
      </c>
      <c r="B543" s="145"/>
      <c r="C543" s="238">
        <f>'14-15 ans'!F209</f>
        <v>16</v>
      </c>
      <c r="D543" s="107" t="s">
        <v>94</v>
      </c>
    </row>
    <row r="544" spans="1:3" ht="12.75">
      <c r="A544" s="239" t="str">
        <f>'14-15 ans'!A210</f>
        <v>Narval</v>
      </c>
      <c r="B544" s="44"/>
      <c r="C544" s="241">
        <f>'14-15 ans'!F210</f>
        <v>11</v>
      </c>
    </row>
    <row r="545" spans="1:3" ht="12.75">
      <c r="A545" s="239" t="str">
        <f>'14-15 ans'!A211</f>
        <v>Dam'eauclès</v>
      </c>
      <c r="B545" s="44"/>
      <c r="C545" s="241">
        <f>'14-15 ans'!F211</f>
        <v>18</v>
      </c>
    </row>
    <row r="546" spans="1:3" ht="12.75">
      <c r="A546" s="239" t="str">
        <f>'14-15 ans'!A212</f>
        <v>Narval</v>
      </c>
      <c r="B546" s="44"/>
      <c r="C546" s="241">
        <f>'14-15 ans'!F212</f>
        <v>12</v>
      </c>
    </row>
    <row r="547" spans="1:3" ht="12.75">
      <c r="A547" s="239" t="str">
        <f>'14-15 ans'!A213</f>
        <v>SSSL/CAEM</v>
      </c>
      <c r="B547" s="44"/>
      <c r="C547" s="241">
        <f>'14-15 ans'!F213</f>
        <v>14</v>
      </c>
    </row>
    <row r="548" spans="1:3" ht="12.75">
      <c r="A548" s="239" t="str">
        <f>'14-15 ans'!A214</f>
        <v>CSRN</v>
      </c>
      <c r="B548" s="44"/>
      <c r="C548" s="241">
        <f>'14-15 ans'!F214</f>
        <v>10</v>
      </c>
    </row>
    <row r="549" spans="1:3" ht="12.75">
      <c r="A549" s="239" t="str">
        <f>'14-15 ans'!A215</f>
        <v>CSRN</v>
      </c>
      <c r="B549" s="44"/>
      <c r="C549" s="241">
        <f>'14-15 ans'!F215</f>
        <v>13</v>
      </c>
    </row>
    <row r="550" spans="1:3" ht="12.75">
      <c r="A550" s="239" t="str">
        <f>'14-15 ans'!A216</f>
        <v>CSRN</v>
      </c>
      <c r="B550" s="44"/>
      <c r="C550" s="241">
        <f>'14-15 ans'!F216</f>
        <v>8</v>
      </c>
    </row>
    <row r="551" spans="1:3" ht="12.75">
      <c r="A551" s="239" t="str">
        <f>'14-15 ans'!A217</f>
        <v>Narval</v>
      </c>
      <c r="B551" s="44"/>
      <c r="C551" s="241">
        <f>'14-15 ans'!F217</f>
        <v>6</v>
      </c>
    </row>
    <row r="552" spans="1:3" ht="12.75">
      <c r="A552" s="239" t="str">
        <f>'14-15 ans'!A218</f>
        <v>Narval</v>
      </c>
      <c r="B552" s="44"/>
      <c r="C552" s="241">
        <f>'14-15 ans'!F218</f>
        <v>7</v>
      </c>
    </row>
    <row r="553" spans="1:3" ht="12.75">
      <c r="A553" s="239" t="str">
        <f>'14-15 ans'!A219</f>
        <v>CSRAD</v>
      </c>
      <c r="B553" s="44"/>
      <c r="C553" s="241">
        <f>'14-15 ans'!F219</f>
        <v>20</v>
      </c>
    </row>
    <row r="554" spans="1:3" ht="12.75">
      <c r="A554" s="239" t="str">
        <f>'14-15 ans'!A220</f>
        <v>CLUB 12</v>
      </c>
      <c r="B554" s="44"/>
      <c r="C554" s="241">
        <f>'14-15 ans'!F220</f>
      </c>
    </row>
    <row r="555" spans="1:3" ht="12.75">
      <c r="A555" s="239" t="str">
        <f>'14-15 ans'!A221</f>
        <v>CLUB 13</v>
      </c>
      <c r="B555" s="44"/>
      <c r="C555" s="241">
        <f>'14-15 ans'!F221</f>
      </c>
    </row>
    <row r="556" spans="1:3" ht="12.75">
      <c r="A556" s="239" t="str">
        <f>'14-15 ans'!A222</f>
        <v>CLUB 14</v>
      </c>
      <c r="B556" s="44"/>
      <c r="C556" s="241">
        <f>'14-15 ans'!F222</f>
      </c>
    </row>
    <row r="557" spans="1:3" ht="12.75">
      <c r="A557" s="239" t="str">
        <f>'14-15 ans'!A223</f>
        <v>CLUB 15</v>
      </c>
      <c r="B557" s="44"/>
      <c r="C557" s="241">
        <f>'14-15 ans'!F223</f>
      </c>
    </row>
    <row r="558" spans="1:3" ht="12.75">
      <c r="A558" s="239" t="str">
        <f>'14-15 ans'!A224</f>
        <v>CLUB 16</v>
      </c>
      <c r="B558" s="44"/>
      <c r="C558" s="241">
        <f>'14-15 ans'!F224</f>
      </c>
    </row>
    <row r="559" spans="1:3" ht="12.75">
      <c r="A559" s="239" t="str">
        <f>'14-15 ans'!A225</f>
        <v>CLUB 17</v>
      </c>
      <c r="B559" s="44"/>
      <c r="C559" s="241">
        <f>'14-15 ans'!F225</f>
      </c>
    </row>
    <row r="560" spans="1:3" ht="12.75">
      <c r="A560" s="239" t="str">
        <f>'14-15 ans'!A226</f>
        <v>CLUB 18</v>
      </c>
      <c r="B560" s="44"/>
      <c r="C560" s="241">
        <f>'14-15 ans'!F226</f>
      </c>
    </row>
    <row r="561" spans="1:3" ht="12.75">
      <c r="A561" s="239" t="str">
        <f>'14-15 ans'!A227</f>
        <v>CLUB 19</v>
      </c>
      <c r="B561" s="44"/>
      <c r="C561" s="241">
        <f>'14-15 ans'!F227</f>
      </c>
    </row>
    <row r="562" spans="1:3" ht="12.75">
      <c r="A562" s="239" t="str">
        <f>'14-15 ans'!A228</f>
        <v>CLUB 20</v>
      </c>
      <c r="B562" s="44"/>
      <c r="C562" s="241">
        <f>'14-15 ans'!F228</f>
      </c>
    </row>
    <row r="563" spans="1:3" ht="12.75">
      <c r="A563" s="239" t="str">
        <f>'14-15 ans'!A229</f>
        <v>CLUB 21</v>
      </c>
      <c r="B563" s="44"/>
      <c r="C563" s="241">
        <f>'14-15 ans'!F229</f>
      </c>
    </row>
    <row r="564" spans="1:3" ht="12.75">
      <c r="A564" s="239" t="str">
        <f>'14-15 ans'!A230</f>
        <v>CLUB 22</v>
      </c>
      <c r="B564" s="44"/>
      <c r="C564" s="241">
        <f>'14-15 ans'!F230</f>
      </c>
    </row>
    <row r="565" spans="1:3" ht="12.75">
      <c r="A565" s="239" t="str">
        <f>'14-15 ans'!A231</f>
        <v>CLUB 23</v>
      </c>
      <c r="B565" s="44"/>
      <c r="C565" s="241">
        <f>'14-15 ans'!F231</f>
      </c>
    </row>
    <row r="566" spans="1:3" ht="12.75">
      <c r="A566" s="239" t="str">
        <f>'14-15 ans'!A232</f>
        <v>CLUB 24</v>
      </c>
      <c r="B566" s="44"/>
      <c r="C566" s="241">
        <f>'14-15 ans'!F232</f>
      </c>
    </row>
    <row r="567" spans="1:3" ht="12.75">
      <c r="A567" s="239" t="str">
        <f>'14-15 ans'!A233</f>
        <v>CLUB 25</v>
      </c>
      <c r="B567" s="44"/>
      <c r="C567" s="241">
        <f>'14-15 ans'!F233</f>
      </c>
    </row>
    <row r="568" spans="1:3" ht="12.75">
      <c r="A568" s="239" t="str">
        <f>'14-15 ans'!A234</f>
        <v>CLUB 26</v>
      </c>
      <c r="B568" s="44"/>
      <c r="C568" s="241">
        <f>'14-15 ans'!F234</f>
      </c>
    </row>
    <row r="569" spans="1:3" ht="12.75">
      <c r="A569" s="239" t="str">
        <f>'14-15 ans'!A235</f>
        <v>CLUB 27</v>
      </c>
      <c r="B569" s="44"/>
      <c r="C569" s="241">
        <f>'14-15 ans'!F235</f>
      </c>
    </row>
    <row r="570" spans="1:3" ht="12.75">
      <c r="A570" s="239" t="str">
        <f>'14-15 ans'!A236</f>
        <v>CLUB 28</v>
      </c>
      <c r="B570" s="44"/>
      <c r="C570" s="241">
        <f>'14-15 ans'!F236</f>
      </c>
    </row>
    <row r="571" spans="1:3" ht="12.75">
      <c r="A571" s="239" t="str">
        <f>'14-15 ans'!A237</f>
        <v>CLUB 29</v>
      </c>
      <c r="B571" s="44"/>
      <c r="C571" s="241">
        <f>'14-15 ans'!F237</f>
      </c>
    </row>
    <row r="572" spans="1:3" ht="13.5" thickBot="1">
      <c r="A572" s="242" t="str">
        <f>'14-15 ans'!A238</f>
        <v>CLUB 30</v>
      </c>
      <c r="B572" s="295"/>
      <c r="C572" s="244">
        <f>'14-15 ans'!F238</f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37"/>
  <sheetViews>
    <sheetView zoomScalePageLayoutView="0" workbookViewId="0" topLeftCell="A1">
      <selection activeCell="D50" sqref="D50"/>
    </sheetView>
  </sheetViews>
  <sheetFormatPr defaultColWidth="11.421875" defaultRowHeight="12.75"/>
  <cols>
    <col min="1" max="1" width="11.421875" style="162" customWidth="1"/>
    <col min="2" max="2" width="30.7109375" style="162" customWidth="1"/>
    <col min="3" max="3" width="11.421875" style="162" customWidth="1"/>
    <col min="4" max="4" width="30.7109375" style="162" customWidth="1"/>
    <col min="5" max="5" width="11.421875" style="162" customWidth="1"/>
    <col min="6" max="7" width="30.7109375" style="162" customWidth="1"/>
    <col min="8" max="16384" width="11.421875" style="162" customWidth="1"/>
  </cols>
  <sheetData>
    <row r="1" ht="12.75" customHeight="1" thickBot="1"/>
    <row r="2" spans="1:7" ht="15.75" thickBot="1">
      <c r="A2" s="433" t="s">
        <v>74</v>
      </c>
      <c r="B2" s="433"/>
      <c r="C2" s="433" t="s">
        <v>75</v>
      </c>
      <c r="D2" s="433"/>
      <c r="E2" s="434" t="s">
        <v>76</v>
      </c>
      <c r="F2" s="435"/>
      <c r="G2" s="436"/>
    </row>
    <row r="3" spans="1:7" ht="15.75" thickBot="1">
      <c r="A3" s="223" t="s">
        <v>47</v>
      </c>
      <c r="B3" s="163" t="s">
        <v>51</v>
      </c>
      <c r="C3" s="223" t="s">
        <v>47</v>
      </c>
      <c r="D3" s="164" t="s">
        <v>51</v>
      </c>
      <c r="E3" s="223" t="s">
        <v>47</v>
      </c>
      <c r="F3" s="434" t="s">
        <v>51</v>
      </c>
      <c r="G3" s="436"/>
    </row>
    <row r="4" spans="1:7" ht="15">
      <c r="A4" s="424" t="s">
        <v>207</v>
      </c>
      <c r="B4" s="425" t="s">
        <v>211</v>
      </c>
      <c r="C4" s="424" t="s">
        <v>218</v>
      </c>
      <c r="D4" s="425" t="s">
        <v>254</v>
      </c>
      <c r="E4" s="424" t="s">
        <v>218</v>
      </c>
      <c r="F4" s="428" t="s">
        <v>225</v>
      </c>
      <c r="G4" s="425" t="s">
        <v>226</v>
      </c>
    </row>
    <row r="5" spans="1:7" ht="15">
      <c r="A5" s="422" t="s">
        <v>208</v>
      </c>
      <c r="B5" s="423" t="s">
        <v>212</v>
      </c>
      <c r="C5" s="422" t="s">
        <v>218</v>
      </c>
      <c r="D5" s="423" t="s">
        <v>219</v>
      </c>
      <c r="E5" s="422" t="s">
        <v>218</v>
      </c>
      <c r="F5" s="429" t="s">
        <v>228</v>
      </c>
      <c r="G5" s="431" t="s">
        <v>229</v>
      </c>
    </row>
    <row r="6" spans="1:7" ht="15">
      <c r="A6" s="422" t="s">
        <v>208</v>
      </c>
      <c r="B6" s="423" t="s">
        <v>213</v>
      </c>
      <c r="C6" s="422" t="s">
        <v>207</v>
      </c>
      <c r="D6" s="423" t="s">
        <v>220</v>
      </c>
      <c r="E6" s="422" t="s">
        <v>227</v>
      </c>
      <c r="F6" s="429" t="s">
        <v>230</v>
      </c>
      <c r="G6" s="431" t="s">
        <v>231</v>
      </c>
    </row>
    <row r="7" spans="1:7" ht="15">
      <c r="A7" s="422" t="s">
        <v>208</v>
      </c>
      <c r="B7" s="423" t="s">
        <v>214</v>
      </c>
      <c r="C7" s="422" t="s">
        <v>218</v>
      </c>
      <c r="D7" s="423" t="s">
        <v>221</v>
      </c>
      <c r="E7" s="422" t="s">
        <v>218</v>
      </c>
      <c r="F7" s="429" t="s">
        <v>255</v>
      </c>
      <c r="G7" s="431" t="s">
        <v>232</v>
      </c>
    </row>
    <row r="8" spans="1:7" ht="15">
      <c r="A8" s="422" t="s">
        <v>208</v>
      </c>
      <c r="B8" s="423" t="s">
        <v>215</v>
      </c>
      <c r="C8" s="422" t="s">
        <v>208</v>
      </c>
      <c r="D8" s="423" t="s">
        <v>222</v>
      </c>
      <c r="E8" s="422" t="s">
        <v>253</v>
      </c>
      <c r="F8" s="429" t="s">
        <v>233</v>
      </c>
      <c r="G8" s="431" t="s">
        <v>234</v>
      </c>
    </row>
    <row r="9" spans="1:7" ht="15">
      <c r="A9" s="422" t="s">
        <v>209</v>
      </c>
      <c r="B9" s="423" t="s">
        <v>216</v>
      </c>
      <c r="C9" s="422" t="s">
        <v>218</v>
      </c>
      <c r="D9" s="423" t="s">
        <v>223</v>
      </c>
      <c r="E9" s="422" t="s">
        <v>208</v>
      </c>
      <c r="F9" s="429" t="s">
        <v>256</v>
      </c>
      <c r="G9" s="431" t="s">
        <v>245</v>
      </c>
    </row>
    <row r="10" spans="1:7" ht="15">
      <c r="A10" s="422" t="s">
        <v>210</v>
      </c>
      <c r="B10" s="423" t="s">
        <v>217</v>
      </c>
      <c r="C10" s="422" t="s">
        <v>210</v>
      </c>
      <c r="D10" s="423" t="s">
        <v>224</v>
      </c>
      <c r="E10" s="422" t="s">
        <v>208</v>
      </c>
      <c r="F10" s="429" t="s">
        <v>243</v>
      </c>
      <c r="G10" s="431" t="s">
        <v>244</v>
      </c>
    </row>
    <row r="11" spans="1:7" ht="15">
      <c r="A11" s="422" t="s">
        <v>118</v>
      </c>
      <c r="B11" s="423" t="s">
        <v>141</v>
      </c>
      <c r="C11" s="422" t="s">
        <v>118</v>
      </c>
      <c r="D11" s="423" t="s">
        <v>141</v>
      </c>
      <c r="E11" s="422" t="s">
        <v>208</v>
      </c>
      <c r="F11" s="429" t="s">
        <v>241</v>
      </c>
      <c r="G11" s="431" t="s">
        <v>242</v>
      </c>
    </row>
    <row r="12" spans="1:7" ht="15">
      <c r="A12" s="422" t="s">
        <v>119</v>
      </c>
      <c r="B12" s="423" t="s">
        <v>142</v>
      </c>
      <c r="C12" s="422" t="s">
        <v>119</v>
      </c>
      <c r="D12" s="423" t="s">
        <v>142</v>
      </c>
      <c r="E12" s="422" t="s">
        <v>218</v>
      </c>
      <c r="F12" s="429" t="s">
        <v>238</v>
      </c>
      <c r="G12" s="431" t="s">
        <v>239</v>
      </c>
    </row>
    <row r="13" spans="1:7" ht="15">
      <c r="A13" s="422" t="s">
        <v>120</v>
      </c>
      <c r="B13" s="423" t="s">
        <v>143</v>
      </c>
      <c r="C13" s="422" t="s">
        <v>120</v>
      </c>
      <c r="D13" s="423" t="s">
        <v>143</v>
      </c>
      <c r="E13" s="422" t="s">
        <v>218</v>
      </c>
      <c r="F13" s="429" t="s">
        <v>236</v>
      </c>
      <c r="G13" s="431" t="s">
        <v>237</v>
      </c>
    </row>
    <row r="14" spans="1:7" ht="15">
      <c r="A14" s="422" t="s">
        <v>121</v>
      </c>
      <c r="B14" s="423" t="s">
        <v>144</v>
      </c>
      <c r="C14" s="422" t="s">
        <v>121</v>
      </c>
      <c r="D14" s="423" t="s">
        <v>144</v>
      </c>
      <c r="E14" s="422" t="s">
        <v>209</v>
      </c>
      <c r="F14" s="429" t="s">
        <v>235</v>
      </c>
      <c r="G14" s="431" t="s">
        <v>240</v>
      </c>
    </row>
    <row r="15" spans="1:7" ht="15">
      <c r="A15" s="422" t="s">
        <v>122</v>
      </c>
      <c r="B15" s="423" t="s">
        <v>145</v>
      </c>
      <c r="C15" s="422" t="s">
        <v>122</v>
      </c>
      <c r="D15" s="423" t="s">
        <v>145</v>
      </c>
      <c r="E15" s="422" t="s">
        <v>122</v>
      </c>
      <c r="F15" s="429" t="s">
        <v>145</v>
      </c>
      <c r="G15" s="431" t="s">
        <v>164</v>
      </c>
    </row>
    <row r="16" spans="1:7" ht="15">
      <c r="A16" s="422" t="s">
        <v>123</v>
      </c>
      <c r="B16" s="423" t="s">
        <v>146</v>
      </c>
      <c r="C16" s="422" t="s">
        <v>123</v>
      </c>
      <c r="D16" s="423" t="s">
        <v>146</v>
      </c>
      <c r="E16" s="422" t="s">
        <v>123</v>
      </c>
      <c r="F16" s="429" t="s">
        <v>146</v>
      </c>
      <c r="G16" s="431" t="s">
        <v>165</v>
      </c>
    </row>
    <row r="17" spans="1:7" ht="15">
      <c r="A17" s="422" t="s">
        <v>124</v>
      </c>
      <c r="B17" s="423" t="s">
        <v>147</v>
      </c>
      <c r="C17" s="422" t="s">
        <v>124</v>
      </c>
      <c r="D17" s="423" t="s">
        <v>147</v>
      </c>
      <c r="E17" s="422" t="s">
        <v>124</v>
      </c>
      <c r="F17" s="429" t="s">
        <v>147</v>
      </c>
      <c r="G17" s="431" t="s">
        <v>166</v>
      </c>
    </row>
    <row r="18" spans="1:7" ht="15">
      <c r="A18" s="422" t="s">
        <v>125</v>
      </c>
      <c r="B18" s="423" t="s">
        <v>148</v>
      </c>
      <c r="C18" s="422" t="s">
        <v>125</v>
      </c>
      <c r="D18" s="423" t="s">
        <v>148</v>
      </c>
      <c r="E18" s="422" t="s">
        <v>125</v>
      </c>
      <c r="F18" s="429" t="s">
        <v>148</v>
      </c>
      <c r="G18" s="431" t="s">
        <v>167</v>
      </c>
    </row>
    <row r="19" spans="1:7" ht="15">
      <c r="A19" s="422" t="s">
        <v>126</v>
      </c>
      <c r="B19" s="423" t="s">
        <v>149</v>
      </c>
      <c r="C19" s="422" t="s">
        <v>126</v>
      </c>
      <c r="D19" s="423" t="s">
        <v>149</v>
      </c>
      <c r="E19" s="422" t="s">
        <v>126</v>
      </c>
      <c r="F19" s="429" t="s">
        <v>149</v>
      </c>
      <c r="G19" s="431" t="s">
        <v>168</v>
      </c>
    </row>
    <row r="20" spans="1:7" ht="15">
      <c r="A20" s="422" t="s">
        <v>127</v>
      </c>
      <c r="B20" s="423" t="s">
        <v>150</v>
      </c>
      <c r="C20" s="422" t="s">
        <v>127</v>
      </c>
      <c r="D20" s="423" t="s">
        <v>150</v>
      </c>
      <c r="E20" s="422" t="s">
        <v>127</v>
      </c>
      <c r="F20" s="429" t="s">
        <v>150</v>
      </c>
      <c r="G20" s="431" t="s">
        <v>169</v>
      </c>
    </row>
    <row r="21" spans="1:7" ht="15">
      <c r="A21" s="422" t="s">
        <v>128</v>
      </c>
      <c r="B21" s="423" t="s">
        <v>151</v>
      </c>
      <c r="C21" s="422" t="s">
        <v>128</v>
      </c>
      <c r="D21" s="423" t="s">
        <v>151</v>
      </c>
      <c r="E21" s="422" t="s">
        <v>128</v>
      </c>
      <c r="F21" s="429" t="s">
        <v>151</v>
      </c>
      <c r="G21" s="431" t="s">
        <v>170</v>
      </c>
    </row>
    <row r="22" spans="1:7" ht="15">
      <c r="A22" s="422" t="s">
        <v>129</v>
      </c>
      <c r="B22" s="423" t="s">
        <v>152</v>
      </c>
      <c r="C22" s="422" t="s">
        <v>129</v>
      </c>
      <c r="D22" s="423" t="s">
        <v>152</v>
      </c>
      <c r="E22" s="422" t="s">
        <v>129</v>
      </c>
      <c r="F22" s="429" t="s">
        <v>152</v>
      </c>
      <c r="G22" s="431" t="s">
        <v>171</v>
      </c>
    </row>
    <row r="23" spans="1:7" ht="15">
      <c r="A23" s="422" t="s">
        <v>130</v>
      </c>
      <c r="B23" s="423" t="s">
        <v>153</v>
      </c>
      <c r="C23" s="422" t="s">
        <v>130</v>
      </c>
      <c r="D23" s="423" t="s">
        <v>153</v>
      </c>
      <c r="E23" s="422" t="s">
        <v>130</v>
      </c>
      <c r="F23" s="429" t="s">
        <v>153</v>
      </c>
      <c r="G23" s="431" t="s">
        <v>172</v>
      </c>
    </row>
    <row r="24" spans="1:7" ht="15">
      <c r="A24" s="422" t="s">
        <v>131</v>
      </c>
      <c r="B24" s="423" t="s">
        <v>154</v>
      </c>
      <c r="C24" s="422" t="s">
        <v>131</v>
      </c>
      <c r="D24" s="423" t="s">
        <v>154</v>
      </c>
      <c r="E24" s="422" t="s">
        <v>131</v>
      </c>
      <c r="F24" s="429" t="s">
        <v>154</v>
      </c>
      <c r="G24" s="431" t="s">
        <v>173</v>
      </c>
    </row>
    <row r="25" spans="1:7" ht="15">
      <c r="A25" s="422" t="s">
        <v>132</v>
      </c>
      <c r="B25" s="423" t="s">
        <v>155</v>
      </c>
      <c r="C25" s="422" t="s">
        <v>132</v>
      </c>
      <c r="D25" s="423" t="s">
        <v>155</v>
      </c>
      <c r="E25" s="422" t="s">
        <v>132</v>
      </c>
      <c r="F25" s="429" t="s">
        <v>155</v>
      </c>
      <c r="G25" s="431" t="s">
        <v>174</v>
      </c>
    </row>
    <row r="26" spans="1:7" ht="15">
      <c r="A26" s="422" t="s">
        <v>133</v>
      </c>
      <c r="B26" s="423" t="s">
        <v>156</v>
      </c>
      <c r="C26" s="422" t="s">
        <v>133</v>
      </c>
      <c r="D26" s="423" t="s">
        <v>156</v>
      </c>
      <c r="E26" s="422" t="s">
        <v>133</v>
      </c>
      <c r="F26" s="429" t="s">
        <v>156</v>
      </c>
      <c r="G26" s="431" t="s">
        <v>175</v>
      </c>
    </row>
    <row r="27" spans="1:7" ht="15">
      <c r="A27" s="422" t="s">
        <v>134</v>
      </c>
      <c r="B27" s="423" t="s">
        <v>157</v>
      </c>
      <c r="C27" s="422" t="s">
        <v>134</v>
      </c>
      <c r="D27" s="423" t="s">
        <v>157</v>
      </c>
      <c r="E27" s="422" t="s">
        <v>134</v>
      </c>
      <c r="F27" s="429" t="s">
        <v>157</v>
      </c>
      <c r="G27" s="431" t="s">
        <v>176</v>
      </c>
    </row>
    <row r="28" spans="1:7" ht="15">
      <c r="A28" s="422" t="s">
        <v>135</v>
      </c>
      <c r="B28" s="423" t="s">
        <v>158</v>
      </c>
      <c r="C28" s="422" t="s">
        <v>135</v>
      </c>
      <c r="D28" s="423" t="s">
        <v>158</v>
      </c>
      <c r="E28" s="422" t="s">
        <v>135</v>
      </c>
      <c r="F28" s="429" t="s">
        <v>158</v>
      </c>
      <c r="G28" s="431" t="s">
        <v>177</v>
      </c>
    </row>
    <row r="29" spans="1:7" ht="15">
      <c r="A29" s="422" t="s">
        <v>136</v>
      </c>
      <c r="B29" s="423" t="s">
        <v>159</v>
      </c>
      <c r="C29" s="422" t="s">
        <v>136</v>
      </c>
      <c r="D29" s="423" t="s">
        <v>159</v>
      </c>
      <c r="E29" s="422" t="s">
        <v>136</v>
      </c>
      <c r="F29" s="429" t="s">
        <v>159</v>
      </c>
      <c r="G29" s="431" t="s">
        <v>178</v>
      </c>
    </row>
    <row r="30" spans="1:7" ht="15">
      <c r="A30" s="422" t="s">
        <v>137</v>
      </c>
      <c r="B30" s="423" t="s">
        <v>160</v>
      </c>
      <c r="C30" s="422" t="s">
        <v>137</v>
      </c>
      <c r="D30" s="423" t="s">
        <v>160</v>
      </c>
      <c r="E30" s="422" t="s">
        <v>137</v>
      </c>
      <c r="F30" s="429" t="s">
        <v>160</v>
      </c>
      <c r="G30" s="431" t="s">
        <v>179</v>
      </c>
    </row>
    <row r="31" spans="1:7" ht="15">
      <c r="A31" s="422" t="s">
        <v>138</v>
      </c>
      <c r="B31" s="423" t="s">
        <v>161</v>
      </c>
      <c r="C31" s="422" t="s">
        <v>138</v>
      </c>
      <c r="D31" s="423" t="s">
        <v>161</v>
      </c>
      <c r="E31" s="422" t="s">
        <v>138</v>
      </c>
      <c r="F31" s="429" t="s">
        <v>161</v>
      </c>
      <c r="G31" s="431" t="s">
        <v>180</v>
      </c>
    </row>
    <row r="32" spans="1:7" ht="15">
      <c r="A32" s="422" t="s">
        <v>139</v>
      </c>
      <c r="B32" s="423" t="s">
        <v>162</v>
      </c>
      <c r="C32" s="422" t="s">
        <v>139</v>
      </c>
      <c r="D32" s="423" t="s">
        <v>162</v>
      </c>
      <c r="E32" s="422" t="s">
        <v>139</v>
      </c>
      <c r="F32" s="429" t="s">
        <v>162</v>
      </c>
      <c r="G32" s="431" t="s">
        <v>181</v>
      </c>
    </row>
    <row r="33" spans="1:7" ht="15.75" thickBot="1">
      <c r="A33" s="426" t="s">
        <v>140</v>
      </c>
      <c r="B33" s="427" t="s">
        <v>163</v>
      </c>
      <c r="C33" s="426" t="s">
        <v>140</v>
      </c>
      <c r="D33" s="427" t="s">
        <v>163</v>
      </c>
      <c r="E33" s="426" t="s">
        <v>140</v>
      </c>
      <c r="F33" s="430" t="s">
        <v>163</v>
      </c>
      <c r="G33" s="432" t="s">
        <v>182</v>
      </c>
    </row>
    <row r="34" spans="1:7" ht="15">
      <c r="A34" s="165"/>
      <c r="B34" s="165"/>
      <c r="C34" s="165"/>
      <c r="D34" s="165"/>
      <c r="E34" s="341"/>
      <c r="F34" s="341"/>
      <c r="G34" s="341"/>
    </row>
    <row r="35" spans="5:7" ht="15">
      <c r="E35" s="342"/>
      <c r="F35" s="342"/>
      <c r="G35" s="342"/>
    </row>
    <row r="36" spans="5:7" ht="15">
      <c r="E36" s="342"/>
      <c r="F36" s="342"/>
      <c r="G36" s="342"/>
    </row>
    <row r="37" spans="5:7" ht="15">
      <c r="E37" s="342"/>
      <c r="F37" s="342"/>
      <c r="G37" s="342"/>
    </row>
  </sheetData>
  <sheetProtection sheet="1"/>
  <mergeCells count="4">
    <mergeCell ref="A2:B2"/>
    <mergeCell ref="C2:D2"/>
    <mergeCell ref="E2:G2"/>
    <mergeCell ref="F3:G3"/>
  </mergeCells>
  <printOptions horizontalCentered="1" verticalCentered="1"/>
  <pageMargins left="0" right="0" top="0.7480314960629921" bottom="0.7086614173228347" header="0.3937007874015748" footer="0.5905511811023623"/>
  <pageSetup fitToHeight="1" fitToWidth="1" horizontalDpi="360" verticalDpi="360" orientation="landscape" scale="88" r:id="rId2"/>
  <headerFooter alignWithMargins="0">
    <oddHeader>&amp;C&amp;"Arial,Gras"Compétition régionale
Jeunes Sauveteurs</oddHeader>
    <oddFooter>&amp;L&amp;D&amp;C&amp;G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T208"/>
  <sheetViews>
    <sheetView view="pageBreakPreview" zoomScaleNormal="90" zoomScaleSheetLayoutView="100" zoomScalePageLayoutView="0" workbookViewId="0" topLeftCell="A1">
      <selection activeCell="O74" sqref="O74"/>
    </sheetView>
  </sheetViews>
  <sheetFormatPr defaultColWidth="11.421875" defaultRowHeight="12.75"/>
  <cols>
    <col min="1" max="1" width="12.7109375" style="5" bestFit="1" customWidth="1"/>
    <col min="2" max="2" width="34.28125" style="0" customWidth="1"/>
    <col min="3" max="3" width="3.140625" style="0" customWidth="1"/>
    <col min="4" max="4" width="9.140625" style="0" customWidth="1"/>
    <col min="5" max="6" width="9.57421875" style="0" customWidth="1"/>
    <col min="7" max="7" width="3.140625" style="4" customWidth="1"/>
    <col min="8" max="8" width="8.28125" style="0" customWidth="1"/>
    <col min="9" max="20" width="7.7109375" style="0" customWidth="1"/>
    <col min="21" max="21" width="6.57421875" style="0" customWidth="1"/>
    <col min="22" max="22" width="7.421875" style="0" customWidth="1"/>
    <col min="23" max="23" width="10.00390625" style="0" customWidth="1"/>
    <col min="24" max="24" width="5.8515625" style="0" customWidth="1"/>
    <col min="25" max="25" width="6.57421875" style="0" customWidth="1"/>
    <col min="26" max="26" width="11.57421875" style="0" bestFit="1" customWidth="1"/>
  </cols>
  <sheetData>
    <row r="1" ht="13.5" thickBot="1"/>
    <row r="2" spans="1:10" ht="19.5" customHeight="1">
      <c r="A2" s="453" t="s">
        <v>23</v>
      </c>
      <c r="B2" s="454"/>
      <c r="C2" s="454"/>
      <c r="D2" s="454"/>
      <c r="E2" s="454"/>
      <c r="F2" s="454"/>
      <c r="G2" s="454"/>
      <c r="H2" s="454"/>
      <c r="I2" s="454"/>
      <c r="J2" s="455"/>
    </row>
    <row r="3" spans="1:10" ht="19.5" customHeight="1" thickBot="1">
      <c r="A3" s="444" t="s">
        <v>46</v>
      </c>
      <c r="B3" s="445"/>
      <c r="C3" s="445"/>
      <c r="D3" s="445"/>
      <c r="E3" s="445"/>
      <c r="F3" s="445"/>
      <c r="G3" s="445"/>
      <c r="H3" s="445"/>
      <c r="I3" s="445"/>
      <c r="J3" s="446"/>
    </row>
    <row r="4" spans="1:10" ht="30" customHeight="1" thickBot="1">
      <c r="A4" s="102" t="s">
        <v>47</v>
      </c>
      <c r="B4" s="95" t="s">
        <v>51</v>
      </c>
      <c r="C4" s="96"/>
      <c r="D4" s="97" t="s">
        <v>48</v>
      </c>
      <c r="E4" s="95" t="s">
        <v>49</v>
      </c>
      <c r="F4" s="98" t="s">
        <v>50</v>
      </c>
      <c r="G4" s="96"/>
      <c r="H4" s="99" t="s">
        <v>9</v>
      </c>
      <c r="I4" s="100" t="s">
        <v>3</v>
      </c>
      <c r="J4" s="100" t="s">
        <v>44</v>
      </c>
    </row>
    <row r="5" spans="1:10" ht="12.75">
      <c r="A5" s="200" t="str">
        <f>'Ordre de passage'!A4</f>
        <v>SSSL</v>
      </c>
      <c r="B5" s="202" t="str">
        <f>'Ordre de passage'!B4</f>
        <v>Sybel Roy</v>
      </c>
      <c r="C5" s="180"/>
      <c r="D5" s="193">
        <v>0.00045682870370370365</v>
      </c>
      <c r="E5" s="193">
        <v>0.0004564814814814815</v>
      </c>
      <c r="F5" s="122">
        <f>IF(D5="DQ","DQ",IF(D5="DNF","DNF",IF(E5="DNF","DNF",IF(D5="","",IF(E5="DQ","DQ",IF(E5="","",AVERAGE(D5:E5)))))))</f>
        <v>0.0004566550925925926</v>
      </c>
      <c r="G5" s="121"/>
      <c r="H5" s="123">
        <f aca="true" t="shared" si="0" ref="H5:H34">IF(F5="DQ","DQ",IF(F5="","",IF(F5="DNF","DNF",RANK(F5,$F$5:$F$34,1))))</f>
        <v>2</v>
      </c>
      <c r="I5" s="124">
        <f>IF(F5="DQ","0,00%",IF(F5="","0,00%",IF(F5="DNF","0,00%",LOOKUP(H5,Valeurs!$A$4:$A$43,Valeurs!$C$4:$C$43))))</f>
        <v>0.045000000000000005</v>
      </c>
      <c r="J5" s="125">
        <f>IF(F5="DQ","0",IF(F5="","",IF(F5="DNF","0",LOOKUP(H5,Valeurs!$A$4:Valeurs!$A$43,Valeurs!$B$4:Valeurs!$B$43))))</f>
        <v>18</v>
      </c>
    </row>
    <row r="6" spans="1:10" ht="12.75">
      <c r="A6" s="201" t="str">
        <f>'Ordre de passage'!A5</f>
        <v>CSRN</v>
      </c>
      <c r="B6" s="202" t="str">
        <f>'Ordre de passage'!B5</f>
        <v>Samya Chakir</v>
      </c>
      <c r="C6" s="181"/>
      <c r="D6" s="194" t="s">
        <v>257</v>
      </c>
      <c r="E6" s="194">
        <v>0.00037002314814814813</v>
      </c>
      <c r="F6" s="113">
        <f aca="true" t="shared" si="1" ref="F6:F21">IF(D6="DQ","DQ",IF(D6="DNF","DNF",IF(E6="DNF","DNF",IF(D6="","",IF(E6="DQ","DQ",IF(E6="","",AVERAGE(D6:E6)))))))</f>
        <v>0.00037002314814814813</v>
      </c>
      <c r="G6" s="101"/>
      <c r="H6" s="114">
        <f t="shared" si="0"/>
        <v>1</v>
      </c>
      <c r="I6" s="115">
        <f>IF(F6="DQ","0,00%",IF(F6="","0,00%",IF(F6="DNF","0,00%",LOOKUP(H6,Valeurs!$A$4:$A$43,Valeurs!$C$4:$C$43))))</f>
        <v>0.05</v>
      </c>
      <c r="J6" s="343">
        <f>IF(F6="DQ","0",IF(F6="","",IF(F6="DNF","0",LOOKUP(H6,Valeurs!$A$4:Valeurs!$A$43,Valeurs!$B$4:Valeurs!$B$43))))</f>
        <v>20</v>
      </c>
    </row>
    <row r="7" spans="1:10" ht="12.75">
      <c r="A7" s="201" t="str">
        <f>'Ordre de passage'!A6</f>
        <v>CSRN</v>
      </c>
      <c r="B7" s="202" t="str">
        <f>'Ordre de passage'!B6</f>
        <v>Gabrielle Thibodeau</v>
      </c>
      <c r="C7" s="181"/>
      <c r="D7" s="195" t="s">
        <v>36</v>
      </c>
      <c r="E7" s="195" t="s">
        <v>36</v>
      </c>
      <c r="F7" s="113" t="str">
        <f t="shared" si="1"/>
        <v>DNF</v>
      </c>
      <c r="G7" s="101"/>
      <c r="H7" s="114" t="str">
        <f t="shared" si="0"/>
        <v>DNF</v>
      </c>
      <c r="I7" s="115" t="str">
        <f>IF(F7="DQ","0,00%",IF(F7="","0,00%",IF(F7="DNF","0,00%",LOOKUP(H7,Valeurs!$A$4:$A$43,Valeurs!$C$4:$C$43))))</f>
        <v>0,00%</v>
      </c>
      <c r="J7" s="343" t="str">
        <f>IF(F7="DQ","0",IF(F7="","",IF(F7="DNF","0",LOOKUP(H7,Valeurs!$A$4:Valeurs!$A$43,Valeurs!$B$4:Valeurs!$B$43))))</f>
        <v>0</v>
      </c>
    </row>
    <row r="8" spans="1:10" ht="12.75">
      <c r="A8" s="201" t="str">
        <f>'Ordre de passage'!A7</f>
        <v>CSRN</v>
      </c>
      <c r="B8" s="202" t="str">
        <f>'Ordre de passage'!B7</f>
        <v>Anabelle Rhéaume</v>
      </c>
      <c r="C8" s="181"/>
      <c r="D8" s="195" t="s">
        <v>36</v>
      </c>
      <c r="E8" s="195" t="s">
        <v>36</v>
      </c>
      <c r="F8" s="113" t="str">
        <f t="shared" si="1"/>
        <v>DNF</v>
      </c>
      <c r="G8" s="101"/>
      <c r="H8" s="114" t="str">
        <f t="shared" si="0"/>
        <v>DNF</v>
      </c>
      <c r="I8" s="115" t="str">
        <f>IF(F8="DQ","0,00%",IF(F8="","0,00%",IF(F8="DNF","0,00%",LOOKUP(H8,Valeurs!$A$4:$A$43,Valeurs!$C$4:$C$43))))</f>
        <v>0,00%</v>
      </c>
      <c r="J8" s="343" t="str">
        <f>IF(F8="DQ","0",IF(F8="","",IF(F8="DNF","0",LOOKUP(H8,Valeurs!$A$4:Valeurs!$A$43,Valeurs!$B$4:Valeurs!$B$43))))</f>
        <v>0</v>
      </c>
    </row>
    <row r="9" spans="1:10" ht="12.75">
      <c r="A9" s="201" t="str">
        <f>'Ordre de passage'!A8</f>
        <v>CSRN</v>
      </c>
      <c r="B9" s="202" t="str">
        <f>'Ordre de passage'!B8</f>
        <v>Zoé Martin</v>
      </c>
      <c r="C9" s="181"/>
      <c r="D9" s="195">
        <v>0.00053125</v>
      </c>
      <c r="E9" s="195">
        <v>0.0005281250000000001</v>
      </c>
      <c r="F9" s="113">
        <f t="shared" si="1"/>
        <v>0.0005296875</v>
      </c>
      <c r="G9" s="101"/>
      <c r="H9" s="114">
        <f t="shared" si="0"/>
        <v>3</v>
      </c>
      <c r="I9" s="115">
        <f>IF(F9="DQ","0,00%",IF(F9="","0,00%",IF(F9="DNF","0,00%",LOOKUP(H9,Valeurs!$A$4:$A$43,Valeurs!$C$4:$C$43))))</f>
        <v>0.04000000000000001</v>
      </c>
      <c r="J9" s="343">
        <f>IF(F9="DQ","0",IF(F9="","",IF(F9="DNF","0",LOOKUP(H9,Valeurs!$A$4:Valeurs!$A$43,Valeurs!$B$4:Valeurs!$B$43))))</f>
        <v>16</v>
      </c>
    </row>
    <row r="10" spans="1:10" ht="12.75">
      <c r="A10" s="201" t="str">
        <f>'Ordre de passage'!A9</f>
        <v>CSRAD</v>
      </c>
      <c r="B10" s="202" t="str">
        <f>'Ordre de passage'!B9</f>
        <v>Malory Boisclair</v>
      </c>
      <c r="C10" s="181"/>
      <c r="D10" s="195" t="s">
        <v>257</v>
      </c>
      <c r="E10" s="195">
        <v>0.0006467592592592592</v>
      </c>
      <c r="F10" s="113">
        <f t="shared" si="1"/>
        <v>0.0006467592592592592</v>
      </c>
      <c r="G10" s="101"/>
      <c r="H10" s="114">
        <f>IF(F10="DQ","DQ",IF(F10="","",IF(F10="DNF","DNF",RANK(F10,$F$5:$F$34,1))))</f>
        <v>4</v>
      </c>
      <c r="I10" s="115">
        <f>IF(F10="DQ","0,00%",IF(F10="","0,00%",IF(F10="DNF","0,00%",LOOKUP(H10,Valeurs!$A$4:$A$43,Valeurs!$C$4:$C$43))))</f>
        <v>0.034999999999999996</v>
      </c>
      <c r="J10" s="343">
        <f>IF(F10="DQ","0",IF(F10="","",IF(F10="DNF","0",LOOKUP(H10,Valeurs!$A$4:Valeurs!$A$43,Valeurs!$B$4:Valeurs!$B$43))))</f>
        <v>14</v>
      </c>
    </row>
    <row r="11" spans="1:10" ht="12.75" hidden="1">
      <c r="A11" s="201" t="str">
        <f>'Ordre de passage'!A10</f>
        <v>CAEM</v>
      </c>
      <c r="B11" s="202" t="str">
        <f>'Ordre de passage'!B10</f>
        <v>Aglaé Chisogne</v>
      </c>
      <c r="C11" s="181"/>
      <c r="D11" s="195"/>
      <c r="E11" s="196"/>
      <c r="F11" s="113">
        <f t="shared" si="1"/>
      </c>
      <c r="G11" s="101"/>
      <c r="H11" s="114">
        <f t="shared" si="0"/>
      </c>
      <c r="I11" s="115" t="str">
        <f>IF(F11="DQ","0,00%",IF(F11="","0,00%",IF(F11="DNF","0,00%",LOOKUP(H11,Valeurs!$A$4:$A$43,Valeurs!$C$4:$C$43))))</f>
        <v>0,00%</v>
      </c>
      <c r="J11" s="343">
        <f>IF(F11="DQ","0",IF(F11="","",IF(F11="DNF","0",LOOKUP(H11,Valeurs!$A$4:Valeurs!$A$43,Valeurs!$B$4:Valeurs!$B$43))))</f>
      </c>
    </row>
    <row r="12" spans="1:10" ht="12.75" hidden="1">
      <c r="A12" s="201" t="str">
        <f>'Ordre de passage'!A11</f>
        <v>CLUB 8</v>
      </c>
      <c r="B12" s="202" t="str">
        <f>'Ordre de passage'!B11</f>
        <v>Participant 8</v>
      </c>
      <c r="C12" s="181"/>
      <c r="D12" s="195"/>
      <c r="E12" s="195"/>
      <c r="F12" s="113">
        <f t="shared" si="1"/>
      </c>
      <c r="G12" s="101"/>
      <c r="H12" s="114">
        <f t="shared" si="0"/>
      </c>
      <c r="I12" s="115" t="str">
        <f>IF(F12="DQ","0,00%",IF(F12="","0,00%",IF(F12="DNF","0,00%",LOOKUP(H12,Valeurs!$A$4:$A$43,Valeurs!$C$4:$C$43))))</f>
        <v>0,00%</v>
      </c>
      <c r="J12" s="343">
        <f>IF(F12="DQ","0",IF(F12="","",IF(F12="DNF","0",LOOKUP(H12,Valeurs!$A$4:Valeurs!$A$43,Valeurs!$B$4:Valeurs!$B$43))))</f>
      </c>
    </row>
    <row r="13" spans="1:10" ht="12.75" hidden="1">
      <c r="A13" s="201" t="str">
        <f>'Ordre de passage'!A12</f>
        <v>CLUB 9</v>
      </c>
      <c r="B13" s="202" t="str">
        <f>'Ordre de passage'!B12</f>
        <v>Participant 9</v>
      </c>
      <c r="C13" s="181"/>
      <c r="D13" s="196"/>
      <c r="E13" s="196"/>
      <c r="F13" s="113">
        <f t="shared" si="1"/>
      </c>
      <c r="G13" s="101"/>
      <c r="H13" s="114">
        <f t="shared" si="0"/>
      </c>
      <c r="I13" s="115" t="str">
        <f>IF(F13="DQ","0,00%",IF(F13="","0,00%",IF(F13="DNF","0,00%",LOOKUP(H13,Valeurs!$A$4:$A$43,Valeurs!$C$4:$C$43))))</f>
        <v>0,00%</v>
      </c>
      <c r="J13" s="343">
        <f>IF(F13="DQ","0",IF(F13="","",IF(F13="DNF","0",LOOKUP(H13,Valeurs!$A$4:Valeurs!$A$43,Valeurs!$B$4:Valeurs!$B$43))))</f>
      </c>
    </row>
    <row r="14" spans="1:10" ht="12.75" hidden="1">
      <c r="A14" s="201" t="str">
        <f>'Ordre de passage'!A13</f>
        <v>CLUB 10</v>
      </c>
      <c r="B14" s="202" t="str">
        <f>'Ordre de passage'!B13</f>
        <v>Participant 10</v>
      </c>
      <c r="C14" s="181"/>
      <c r="D14" s="196"/>
      <c r="E14" s="196"/>
      <c r="F14" s="113">
        <f t="shared" si="1"/>
      </c>
      <c r="G14" s="101"/>
      <c r="H14" s="114">
        <f t="shared" si="0"/>
      </c>
      <c r="I14" s="115" t="str">
        <f>IF(F14="DQ","0,00%",IF(F14="","0,00%",IF(F14="DNF","0,00%",LOOKUP(H14,Valeurs!$A$4:$A$43,Valeurs!$C$4:$C$43))))</f>
        <v>0,00%</v>
      </c>
      <c r="J14" s="343">
        <f>IF(F14="DQ","0",IF(F14="","",IF(F14="DNF","0",LOOKUP(H14,Valeurs!$A$4:Valeurs!$A$43,Valeurs!$B$4:Valeurs!$B$43))))</f>
      </c>
    </row>
    <row r="15" spans="1:10" ht="12.75" hidden="1">
      <c r="A15" s="201" t="str">
        <f>'Ordre de passage'!A14</f>
        <v>CLUB 11</v>
      </c>
      <c r="B15" s="202" t="str">
        <f>'Ordre de passage'!B14</f>
        <v>Participant 11</v>
      </c>
      <c r="C15" s="181"/>
      <c r="D15" s="196"/>
      <c r="E15" s="195"/>
      <c r="F15" s="113">
        <f t="shared" si="1"/>
      </c>
      <c r="G15" s="101"/>
      <c r="H15" s="114">
        <f t="shared" si="0"/>
      </c>
      <c r="I15" s="115" t="str">
        <f>IF(F15="DQ","0,00%",IF(F15="","0,00%",IF(F15="DNF","0,00%",LOOKUP(H15,Valeurs!$A$4:$A$43,Valeurs!$C$4:$C$43))))</f>
        <v>0,00%</v>
      </c>
      <c r="J15" s="343">
        <f>IF(F15="DQ","0",IF(F15="","",IF(F15="DNF","0",LOOKUP(H15,Valeurs!$A$4:Valeurs!$A$43,Valeurs!$B$4:Valeurs!$B$43))))</f>
      </c>
    </row>
    <row r="16" spans="1:10" ht="12.75" hidden="1">
      <c r="A16" s="201" t="str">
        <f>'Ordre de passage'!A15</f>
        <v>CLUB 12</v>
      </c>
      <c r="B16" s="202" t="str">
        <f>'Ordre de passage'!B15</f>
        <v>Participant 12</v>
      </c>
      <c r="C16" s="181"/>
      <c r="D16" s="196"/>
      <c r="E16" s="195"/>
      <c r="F16" s="113">
        <f t="shared" si="1"/>
      </c>
      <c r="G16" s="101"/>
      <c r="H16" s="114">
        <f t="shared" si="0"/>
      </c>
      <c r="I16" s="115" t="str">
        <f>IF(F16="DQ","0,00%",IF(F16="","0,00%",IF(F16="DNF","0,00%",LOOKUP(H16,Valeurs!$A$4:$A$43,Valeurs!$C$4:$C$43))))</f>
        <v>0,00%</v>
      </c>
      <c r="J16" s="343">
        <f>IF(F16="DQ","0",IF(F16="","",IF(F16="DNF","0",LOOKUP(H16,Valeurs!$A$4:Valeurs!$A$43,Valeurs!$B$4:Valeurs!$B$43))))</f>
      </c>
    </row>
    <row r="17" spans="1:10" ht="12.75" hidden="1">
      <c r="A17" s="201" t="str">
        <f>'Ordre de passage'!A16</f>
        <v>CLUB 13</v>
      </c>
      <c r="B17" s="202" t="str">
        <f>'Ordre de passage'!B16</f>
        <v>Participant 13</v>
      </c>
      <c r="C17" s="181"/>
      <c r="D17" s="196"/>
      <c r="E17" s="196"/>
      <c r="F17" s="113">
        <f t="shared" si="1"/>
      </c>
      <c r="G17" s="101"/>
      <c r="H17" s="114">
        <f t="shared" si="0"/>
      </c>
      <c r="I17" s="115" t="str">
        <f>IF(F17="DQ","0,00%",IF(F17="","0,00%",IF(F17="DNF","0,00%",LOOKUP(H17,Valeurs!$A$4:$A$43,Valeurs!$C$4:$C$43))))</f>
        <v>0,00%</v>
      </c>
      <c r="J17" s="343">
        <f>IF(F17="DQ","0",IF(F17="","",IF(F17="DNF","0",LOOKUP(H17,Valeurs!$A$4:Valeurs!$A$43,Valeurs!$B$4:Valeurs!$B$43))))</f>
      </c>
    </row>
    <row r="18" spans="1:10" ht="12.75" hidden="1">
      <c r="A18" s="201" t="str">
        <f>'Ordre de passage'!A17</f>
        <v>CLUB 14</v>
      </c>
      <c r="B18" s="202" t="str">
        <f>'Ordre de passage'!B17</f>
        <v>Participant 14</v>
      </c>
      <c r="C18" s="181"/>
      <c r="D18" s="196"/>
      <c r="E18" s="196"/>
      <c r="F18" s="113">
        <f t="shared" si="1"/>
      </c>
      <c r="G18" s="101"/>
      <c r="H18" s="114">
        <f t="shared" si="0"/>
      </c>
      <c r="I18" s="115" t="str">
        <f>IF(F18="DQ","0,00%",IF(F18="","0,00%",IF(F18="DNF","0,00%",LOOKUP(H18,Valeurs!$A$4:$A$43,Valeurs!$C$4:$C$43))))</f>
        <v>0,00%</v>
      </c>
      <c r="J18" s="343">
        <f>IF(F18="DQ","0",IF(F18="","",IF(F18="DNF","0",LOOKUP(H18,Valeurs!$A$4:Valeurs!$A$43,Valeurs!$B$4:Valeurs!$B$43))))</f>
      </c>
    </row>
    <row r="19" spans="1:10" ht="12.75" hidden="1">
      <c r="A19" s="201" t="str">
        <f>'Ordre de passage'!A18</f>
        <v>CLUB 15</v>
      </c>
      <c r="B19" s="202" t="str">
        <f>'Ordre de passage'!B18</f>
        <v>Participant 15</v>
      </c>
      <c r="C19" s="181"/>
      <c r="D19" s="195"/>
      <c r="E19" s="195"/>
      <c r="F19" s="113">
        <f t="shared" si="1"/>
      </c>
      <c r="G19" s="101"/>
      <c r="H19" s="114">
        <f t="shared" si="0"/>
      </c>
      <c r="I19" s="115" t="str">
        <f>IF(F19="DQ","0,00%",IF(F19="","0,00%",IF(F19="DNF","0,00%",LOOKUP(H19,Valeurs!$A$4:$A$43,Valeurs!$C$4:$C$43))))</f>
        <v>0,00%</v>
      </c>
      <c r="J19" s="343">
        <f>IF(F19="DQ","0",IF(F19="","",IF(F19="DNF","0",LOOKUP(H19,Valeurs!$A$4:Valeurs!$A$43,Valeurs!$B$4:Valeurs!$B$43))))</f>
      </c>
    </row>
    <row r="20" spans="1:10" ht="12.75" hidden="1">
      <c r="A20" s="201" t="str">
        <f>'Ordre de passage'!A19</f>
        <v>CLUB 16</v>
      </c>
      <c r="B20" s="202" t="str">
        <f>'Ordre de passage'!B19</f>
        <v>Participant 16</v>
      </c>
      <c r="C20" s="181"/>
      <c r="D20" s="196"/>
      <c r="E20" s="196"/>
      <c r="F20" s="113">
        <f t="shared" si="1"/>
      </c>
      <c r="G20" s="101"/>
      <c r="H20" s="114">
        <f t="shared" si="0"/>
      </c>
      <c r="I20" s="115" t="str">
        <f>IF(F20="DQ","0,00%",IF(F20="","0,00%",IF(F20="DNF","0,00%",LOOKUP(H20,Valeurs!$A$4:$A$43,Valeurs!$C$4:$C$43))))</f>
        <v>0,00%</v>
      </c>
      <c r="J20" s="343">
        <f>IF(F20="DQ","0",IF(F20="","",IF(F20="DNF","0",LOOKUP(H20,Valeurs!$A$4:Valeurs!$A$43,Valeurs!$B$4:Valeurs!$B$43))))</f>
      </c>
    </row>
    <row r="21" spans="1:10" ht="12.75" hidden="1">
      <c r="A21" s="201" t="str">
        <f>'Ordre de passage'!A20</f>
        <v>CLUB 17</v>
      </c>
      <c r="B21" s="202" t="str">
        <f>'Ordre de passage'!B20</f>
        <v>Participant 17</v>
      </c>
      <c r="C21" s="181"/>
      <c r="D21" s="195"/>
      <c r="E21" s="195"/>
      <c r="F21" s="113">
        <f t="shared" si="1"/>
      </c>
      <c r="G21" s="101"/>
      <c r="H21" s="114">
        <f t="shared" si="0"/>
      </c>
      <c r="I21" s="115" t="str">
        <f>IF(F21="DQ","0,00%",IF(F21="","0,00%",IF(F21="DNF","0,00%",LOOKUP(H21,Valeurs!$A$4:$A$43,Valeurs!$C$4:$C$43))))</f>
        <v>0,00%</v>
      </c>
      <c r="J21" s="343">
        <f>IF(F21="DQ","0",IF(F21="","",IF(F21="DNF","0",LOOKUP(H21,Valeurs!$A$4:Valeurs!$A$43,Valeurs!$B$4:Valeurs!$B$43))))</f>
      </c>
    </row>
    <row r="22" spans="1:10" ht="12.75" hidden="1">
      <c r="A22" s="201" t="str">
        <f>'Ordre de passage'!A21</f>
        <v>CLUB 18</v>
      </c>
      <c r="B22" s="202" t="str">
        <f>'Ordre de passage'!B21</f>
        <v>Participant 18</v>
      </c>
      <c r="C22" s="181"/>
      <c r="D22" s="195"/>
      <c r="E22" s="195"/>
      <c r="F22" s="113">
        <f aca="true" t="shared" si="2" ref="F22:F34">IF(D22="DQ","DQ",IF(D22="DNF","DNF",IF(E22="DNF","DNF",IF(D22="","",IF(E22="DQ","DQ",IF(E22="","",AVERAGE(D22:E22)))))))</f>
      </c>
      <c r="G22" s="101"/>
      <c r="H22" s="114">
        <f t="shared" si="0"/>
      </c>
      <c r="I22" s="115" t="str">
        <f>IF(F22="DQ","0,00%",IF(F22="","0,00%",IF(F22="DNF","0,00%",LOOKUP(H22,Valeurs!$A$4:$A$43,Valeurs!$C$4:$C$43))))</f>
        <v>0,00%</v>
      </c>
      <c r="J22" s="343">
        <f>IF(F22="DQ","0",IF(F22="","",IF(F22="DNF","0",LOOKUP(H22,Valeurs!$A$4:Valeurs!$A$43,Valeurs!$B$4:Valeurs!$B$43))))</f>
      </c>
    </row>
    <row r="23" spans="1:10" ht="12.75" hidden="1">
      <c r="A23" s="201" t="str">
        <f>'Ordre de passage'!A22</f>
        <v>CLUB 19</v>
      </c>
      <c r="B23" s="202" t="str">
        <f>'Ordre de passage'!B22</f>
        <v>Participant 19</v>
      </c>
      <c r="C23" s="181"/>
      <c r="D23" s="195"/>
      <c r="E23" s="195"/>
      <c r="F23" s="113">
        <f t="shared" si="2"/>
      </c>
      <c r="G23" s="101"/>
      <c r="H23" s="114">
        <f t="shared" si="0"/>
      </c>
      <c r="I23" s="115" t="str">
        <f>IF(F23="DQ","0,00%",IF(F23="","0,00%",IF(F23="DNF","0,00%",LOOKUP(H23,Valeurs!$A$4:$A$43,Valeurs!$C$4:$C$43))))</f>
        <v>0,00%</v>
      </c>
      <c r="J23" s="343">
        <f>IF(F23="DQ","0",IF(F23="","",IF(F23="DNF","0",LOOKUP(H23,Valeurs!$A$4:Valeurs!$A$43,Valeurs!$B$4:Valeurs!$B$43))))</f>
      </c>
    </row>
    <row r="24" spans="1:10" ht="12.75" hidden="1">
      <c r="A24" s="201" t="str">
        <f>'Ordre de passage'!A23</f>
        <v>CLUB 20</v>
      </c>
      <c r="B24" s="202" t="str">
        <f>'Ordre de passage'!B23</f>
        <v>Participant 20</v>
      </c>
      <c r="C24" s="181"/>
      <c r="D24" s="195"/>
      <c r="E24" s="195"/>
      <c r="F24" s="113">
        <f t="shared" si="2"/>
      </c>
      <c r="G24" s="101"/>
      <c r="H24" s="114">
        <f t="shared" si="0"/>
      </c>
      <c r="I24" s="115" t="str">
        <f>IF(F24="DQ","0,00%",IF(F24="","0,00%",IF(F24="DNF","0,00%",LOOKUP(H24,Valeurs!$A$4:$A$43,Valeurs!$C$4:$C$43))))</f>
        <v>0,00%</v>
      </c>
      <c r="J24" s="343">
        <f>IF(F24="DQ","0",IF(F24="","",IF(F24="DNF","0",LOOKUP(H24,Valeurs!$A$4:Valeurs!$A$43,Valeurs!$B$4:Valeurs!$B$43))))</f>
      </c>
    </row>
    <row r="25" spans="1:10" ht="12.75" hidden="1">
      <c r="A25" s="201" t="str">
        <f>'Ordre de passage'!A24</f>
        <v>CLUB 21</v>
      </c>
      <c r="B25" s="202" t="str">
        <f>'Ordre de passage'!B24</f>
        <v>Participant 21</v>
      </c>
      <c r="C25" s="181"/>
      <c r="D25" s="195"/>
      <c r="E25" s="195"/>
      <c r="F25" s="113">
        <f t="shared" si="2"/>
      </c>
      <c r="G25" s="101"/>
      <c r="H25" s="114">
        <f t="shared" si="0"/>
      </c>
      <c r="I25" s="115" t="str">
        <f>IF(F25="DQ","0,00%",IF(F25="","0,00%",IF(F25="DNF","0,00%",LOOKUP(H25,Valeurs!$A$4:$A$43,Valeurs!$C$4:$C$43))))</f>
        <v>0,00%</v>
      </c>
      <c r="J25" s="343">
        <f>IF(F25="DQ","0",IF(F25="","",IF(F25="DNF","0",LOOKUP(H25,Valeurs!$A$4:Valeurs!$A$43,Valeurs!$B$4:Valeurs!$B$43))))</f>
      </c>
    </row>
    <row r="26" spans="1:10" ht="12.75" hidden="1">
      <c r="A26" s="201" t="str">
        <f>'Ordre de passage'!A25</f>
        <v>CLUB 22</v>
      </c>
      <c r="B26" s="202" t="str">
        <f>'Ordre de passage'!B25</f>
        <v>Participant 22</v>
      </c>
      <c r="C26" s="181"/>
      <c r="D26" s="195"/>
      <c r="E26" s="195"/>
      <c r="F26" s="113">
        <f t="shared" si="2"/>
      </c>
      <c r="G26" s="101"/>
      <c r="H26" s="114">
        <f t="shared" si="0"/>
      </c>
      <c r="I26" s="115" t="str">
        <f>IF(F26="DQ","0,00%",IF(F26="","0,00%",IF(F26="DNF","0,00%",LOOKUP(H26,Valeurs!$A$4:$A$43,Valeurs!$C$4:$C$43))))</f>
        <v>0,00%</v>
      </c>
      <c r="J26" s="343">
        <f>IF(F26="DQ","0",IF(F26="","",IF(F26="DNF","0",LOOKUP(H26,Valeurs!$A$4:Valeurs!$A$43,Valeurs!$B$4:Valeurs!$B$43))))</f>
      </c>
    </row>
    <row r="27" spans="1:10" ht="12.75" hidden="1">
      <c r="A27" s="201" t="str">
        <f>'Ordre de passage'!A26</f>
        <v>CLUB 23</v>
      </c>
      <c r="B27" s="202" t="str">
        <f>'Ordre de passage'!B26</f>
        <v>Participant 23</v>
      </c>
      <c r="C27" s="181"/>
      <c r="D27" s="195"/>
      <c r="E27" s="195"/>
      <c r="F27" s="113">
        <f t="shared" si="2"/>
      </c>
      <c r="G27" s="101"/>
      <c r="H27" s="114">
        <f t="shared" si="0"/>
      </c>
      <c r="I27" s="115" t="str">
        <f>IF(F27="DQ","0,00%",IF(F27="","0,00%",IF(F27="DNF","0,00%",LOOKUP(H27,Valeurs!$A$4:$A$43,Valeurs!$C$4:$C$43))))</f>
        <v>0,00%</v>
      </c>
      <c r="J27" s="343">
        <f>IF(F27="DQ","0",IF(F27="","",IF(F27="DNF","0",LOOKUP(H27,Valeurs!$A$4:Valeurs!$A$43,Valeurs!$B$4:Valeurs!$B$43))))</f>
      </c>
    </row>
    <row r="28" spans="1:10" ht="12.75" hidden="1">
      <c r="A28" s="201" t="str">
        <f>'Ordre de passage'!A27</f>
        <v>CLUB 24</v>
      </c>
      <c r="B28" s="202" t="str">
        <f>'Ordre de passage'!B27</f>
        <v>Participant 24</v>
      </c>
      <c r="C28" s="181"/>
      <c r="D28" s="195"/>
      <c r="E28" s="195"/>
      <c r="F28" s="113">
        <f t="shared" si="2"/>
      </c>
      <c r="G28" s="101"/>
      <c r="H28" s="114">
        <f t="shared" si="0"/>
      </c>
      <c r="I28" s="115" t="str">
        <f>IF(F28="DQ","0,00%",IF(F28="","0,00%",IF(F28="DNF","0,00%",LOOKUP(H28,Valeurs!$A$4:$A$43,Valeurs!$C$4:$C$43))))</f>
        <v>0,00%</v>
      </c>
      <c r="J28" s="343">
        <f>IF(F28="DQ","0",IF(F28="","",IF(F28="DNF","0",LOOKUP(H28,Valeurs!$A$4:Valeurs!$A$43,Valeurs!$B$4:Valeurs!$B$43))))</f>
      </c>
    </row>
    <row r="29" spans="1:10" ht="12.75" hidden="1">
      <c r="A29" s="201" t="str">
        <f>'Ordre de passage'!A28</f>
        <v>CLUB 25</v>
      </c>
      <c r="B29" s="202" t="str">
        <f>'Ordre de passage'!B28</f>
        <v>Participant 25</v>
      </c>
      <c r="C29" s="181"/>
      <c r="D29" s="195"/>
      <c r="E29" s="195"/>
      <c r="F29" s="113">
        <f t="shared" si="2"/>
      </c>
      <c r="G29" s="101"/>
      <c r="H29" s="114">
        <f t="shared" si="0"/>
      </c>
      <c r="I29" s="115" t="str">
        <f>IF(F29="DQ","0,00%",IF(F29="","0,00%",IF(F29="DNF","0,00%",LOOKUP(H29,Valeurs!$A$4:$A$43,Valeurs!$C$4:$C$43))))</f>
        <v>0,00%</v>
      </c>
      <c r="J29" s="343">
        <f>IF(F29="DQ","0",IF(F29="","",IF(F29="DNF","0",LOOKUP(H29,Valeurs!$A$4:Valeurs!$A$43,Valeurs!$B$4:Valeurs!$B$43))))</f>
      </c>
    </row>
    <row r="30" spans="1:10" ht="12.75" hidden="1">
      <c r="A30" s="201" t="str">
        <f>'Ordre de passage'!A29</f>
        <v>CLUB 26</v>
      </c>
      <c r="B30" s="202" t="str">
        <f>'Ordre de passage'!B29</f>
        <v>Participant 26</v>
      </c>
      <c r="C30" s="181"/>
      <c r="D30" s="195"/>
      <c r="E30" s="195"/>
      <c r="F30" s="113">
        <f t="shared" si="2"/>
      </c>
      <c r="G30" s="101"/>
      <c r="H30" s="114">
        <f t="shared" si="0"/>
      </c>
      <c r="I30" s="115" t="str">
        <f>IF(F30="DQ","0,00%",IF(F30="","0,00%",IF(F30="DNF","0,00%",LOOKUP(H30,Valeurs!$A$4:$A$43,Valeurs!$C$4:$C$43))))</f>
        <v>0,00%</v>
      </c>
      <c r="J30" s="343">
        <f>IF(F30="DQ","0",IF(F30="","",IF(F30="DNF","0",LOOKUP(H30,Valeurs!$A$4:Valeurs!$A$43,Valeurs!$B$4:Valeurs!$B$43))))</f>
      </c>
    </row>
    <row r="31" spans="1:10" ht="12.75" hidden="1">
      <c r="A31" s="201" t="str">
        <f>'Ordre de passage'!A30</f>
        <v>CLUB 27</v>
      </c>
      <c r="B31" s="202" t="str">
        <f>'Ordre de passage'!B30</f>
        <v>Participant 27</v>
      </c>
      <c r="C31" s="181"/>
      <c r="D31" s="195"/>
      <c r="E31" s="195"/>
      <c r="F31" s="113">
        <f t="shared" si="2"/>
      </c>
      <c r="G31" s="101"/>
      <c r="H31" s="114">
        <f t="shared" si="0"/>
      </c>
      <c r="I31" s="115" t="str">
        <f>IF(F31="DQ","0,00%",IF(F31="","0,00%",IF(F31="DNF","0,00%",LOOKUP(H31,Valeurs!$A$4:$A$43,Valeurs!$C$4:$C$43))))</f>
        <v>0,00%</v>
      </c>
      <c r="J31" s="343">
        <f>IF(F31="DQ","0",IF(F31="","",IF(F31="DNF","0",LOOKUP(H31,Valeurs!$A$4:Valeurs!$A$43,Valeurs!$B$4:Valeurs!$B$43))))</f>
      </c>
    </row>
    <row r="32" spans="1:10" ht="12.75" hidden="1">
      <c r="A32" s="201" t="str">
        <f>'Ordre de passage'!A31</f>
        <v>CLUB 28</v>
      </c>
      <c r="B32" s="202" t="str">
        <f>'Ordre de passage'!B31</f>
        <v>Participant 28</v>
      </c>
      <c r="C32" s="181"/>
      <c r="D32" s="195"/>
      <c r="E32" s="195"/>
      <c r="F32" s="113">
        <f t="shared" si="2"/>
      </c>
      <c r="G32" s="101"/>
      <c r="H32" s="114">
        <f t="shared" si="0"/>
      </c>
      <c r="I32" s="115" t="str">
        <f>IF(F32="DQ","0,00%",IF(F32="","0,00%",IF(F32="DNF","0,00%",LOOKUP(H32,Valeurs!$A$4:$A$43,Valeurs!$C$4:$C$43))))</f>
        <v>0,00%</v>
      </c>
      <c r="J32" s="343">
        <f>IF(F32="DQ","0",IF(F32="","",IF(F32="DNF","0",LOOKUP(H32,Valeurs!$A$4:Valeurs!$A$43,Valeurs!$B$4:Valeurs!$B$43))))</f>
      </c>
    </row>
    <row r="33" spans="1:10" ht="12.75" hidden="1">
      <c r="A33" s="201" t="str">
        <f>'Ordre de passage'!A32</f>
        <v>CLUB 29</v>
      </c>
      <c r="B33" s="202" t="str">
        <f>'Ordre de passage'!B32</f>
        <v>Participant 29</v>
      </c>
      <c r="C33" s="181"/>
      <c r="D33" s="195"/>
      <c r="E33" s="195"/>
      <c r="F33" s="113">
        <f t="shared" si="2"/>
      </c>
      <c r="G33" s="101"/>
      <c r="H33" s="114">
        <f t="shared" si="0"/>
      </c>
      <c r="I33" s="115" t="str">
        <f>IF(F33="DQ","0,00%",IF(F33="","0,00%",IF(F33="DNF","0,00%",LOOKUP(H33,Valeurs!$A$4:$A$43,Valeurs!$C$4:$C$43))))</f>
        <v>0,00%</v>
      </c>
      <c r="J33" s="343">
        <f>IF(F33="DQ","0",IF(F33="","",IF(F33="DNF","0",LOOKUP(H33,Valeurs!$A$4:Valeurs!$A$43,Valeurs!$B$4:Valeurs!$B$43))))</f>
      </c>
    </row>
    <row r="34" spans="1:10" ht="13.5" hidden="1" thickBot="1">
      <c r="A34" s="203" t="str">
        <f>'Ordre de passage'!A33</f>
        <v>CLUB 30</v>
      </c>
      <c r="B34" s="204" t="str">
        <f>'Ordre de passage'!B33</f>
        <v>Participant 30</v>
      </c>
      <c r="C34" s="181"/>
      <c r="D34" s="197"/>
      <c r="E34" s="197"/>
      <c r="F34" s="120">
        <f t="shared" si="2"/>
      </c>
      <c r="G34" s="106"/>
      <c r="H34" s="117">
        <f t="shared" si="0"/>
      </c>
      <c r="I34" s="118" t="str">
        <f>IF(F34="DQ","0,00%",IF(F34="","0,00%",IF(F34="DNF","0,00%",LOOKUP(H34,Valeurs!$A$4:$A$43,Valeurs!$C$4:$C$43))))</f>
        <v>0,00%</v>
      </c>
      <c r="J34" s="198">
        <f>IF(F34="DQ","0",IF(F34="","",IF(F34="DNF","0",LOOKUP(H34,Valeurs!$A$4:Valeurs!$A$43,Valeurs!$B$4:Valeurs!$B$43))))</f>
      </c>
    </row>
    <row r="35" ht="13.5" thickBot="1"/>
    <row r="36" spans="1:10" ht="18">
      <c r="A36" s="453" t="s">
        <v>52</v>
      </c>
      <c r="B36" s="454"/>
      <c r="C36" s="454"/>
      <c r="D36" s="454"/>
      <c r="E36" s="454"/>
      <c r="F36" s="454"/>
      <c r="G36" s="454"/>
      <c r="H36" s="454"/>
      <c r="I36" s="454"/>
      <c r="J36" s="455"/>
    </row>
    <row r="37" spans="1:10" ht="27" thickBot="1">
      <c r="A37" s="444" t="s">
        <v>53</v>
      </c>
      <c r="B37" s="445"/>
      <c r="C37" s="445"/>
      <c r="D37" s="445"/>
      <c r="E37" s="445"/>
      <c r="F37" s="445"/>
      <c r="G37" s="445"/>
      <c r="H37" s="445"/>
      <c r="I37" s="445"/>
      <c r="J37" s="446"/>
    </row>
    <row r="38" spans="1:10" ht="26.25" thickBot="1">
      <c r="A38" s="102" t="s">
        <v>47</v>
      </c>
      <c r="B38" s="95" t="s">
        <v>51</v>
      </c>
      <c r="C38" s="96"/>
      <c r="D38" s="97" t="s">
        <v>48</v>
      </c>
      <c r="E38" s="95" t="s">
        <v>49</v>
      </c>
      <c r="F38" s="98" t="s">
        <v>50</v>
      </c>
      <c r="G38" s="96"/>
      <c r="H38" s="99" t="s">
        <v>9</v>
      </c>
      <c r="I38" s="100" t="s">
        <v>3</v>
      </c>
      <c r="J38" s="100" t="s">
        <v>44</v>
      </c>
    </row>
    <row r="39" spans="1:10" ht="12.75">
      <c r="A39" s="182" t="str">
        <f>'Ordre de passage'!A4</f>
        <v>SSSL</v>
      </c>
      <c r="B39" s="185" t="str">
        <f>'Ordre de passage'!B4</f>
        <v>Sybel Roy</v>
      </c>
      <c r="C39" s="180"/>
      <c r="D39" s="193">
        <v>0.0005349537037037037</v>
      </c>
      <c r="E39" s="193">
        <v>0.0005378472222222222</v>
      </c>
      <c r="F39" s="122">
        <f>IF(D39="DQ","DQ",IF(D39="DNF","DNF",IF(E39="DNF","DNF",IF(D39="","",IF(E39="DQ","DQ",IF(E39="","",AVERAGE(D39:E39)))))))</f>
        <v>0.0005364004629629629</v>
      </c>
      <c r="G39" s="121"/>
      <c r="H39" s="123">
        <f aca="true" t="shared" si="3" ref="H39:H68">IF(F39="DQ","DQ",IF(F39="","",IF(F39="DNF","DNF",RANK(F39,$F$39:$F$68,1))))</f>
        <v>2</v>
      </c>
      <c r="I39" s="124">
        <f>IF(F39="DQ",0,IF(F39="","0,00%",IF(F39="DNF","0,00%",LOOKUP(H39,Valeurs!$A$4:$A$43,Valeurs!$C$4:$C$43))))</f>
        <v>0.045000000000000005</v>
      </c>
      <c r="J39" s="125">
        <f>IF(F39="DQ","0",IF(F39="","",IF(F39="DNF","0",LOOKUP(H39,Valeurs!$A$4:Valeurs!$A$43,Valeurs!$B$4:Valeurs!$B$43))))</f>
        <v>18</v>
      </c>
    </row>
    <row r="40" spans="1:10" ht="12.75">
      <c r="A40" s="183" t="str">
        <f>'Ordre de passage'!A5</f>
        <v>CSRN</v>
      </c>
      <c r="B40" s="186" t="str">
        <f>'Ordre de passage'!B5</f>
        <v>Samya Chakir</v>
      </c>
      <c r="C40" s="181"/>
      <c r="D40" s="194">
        <v>0.000665162037037037</v>
      </c>
      <c r="E40" s="194">
        <v>0.0006546296296296296</v>
      </c>
      <c r="F40" s="113">
        <f aca="true" t="shared" si="4" ref="F40:F68">IF(D40="DQ","DQ",IF(D40="DNF","DNF",IF(E40="DNF","DNF",IF(D40="","",IF(E40="DQ","DQ",IF(E40="","",AVERAGE(D40:E40)))))))</f>
        <v>0.0006598958333333333</v>
      </c>
      <c r="G40" s="101"/>
      <c r="H40" s="114">
        <f t="shared" si="3"/>
        <v>3</v>
      </c>
      <c r="I40" s="115">
        <f>IF(F40="DQ",0,IF(F40="","0,00%",IF(F40="DNF","0,00%",LOOKUP(H40,Valeurs!$A$4:$A$43,Valeurs!$C$4:$C$43))))</f>
        <v>0.04000000000000001</v>
      </c>
      <c r="J40" s="116">
        <f>IF(F40="DQ","0",IF(F40="","",IF(F40="DNF","0",LOOKUP(H40,Valeurs!$A$4:Valeurs!$A$43,Valeurs!$B$4:Valeurs!$B$43))))</f>
        <v>16</v>
      </c>
    </row>
    <row r="41" spans="1:10" ht="12.75">
      <c r="A41" s="183" t="str">
        <f>'Ordre de passage'!A6</f>
        <v>CSRN</v>
      </c>
      <c r="B41" s="186" t="str">
        <f>'Ordre de passage'!B6</f>
        <v>Gabrielle Thibodeau</v>
      </c>
      <c r="C41" s="181"/>
      <c r="D41" s="195">
        <v>0.0006918981481481482</v>
      </c>
      <c r="E41" s="196">
        <v>0.0006918981481481482</v>
      </c>
      <c r="F41" s="113">
        <f t="shared" si="4"/>
        <v>0.0006918981481481482</v>
      </c>
      <c r="G41" s="101"/>
      <c r="H41" s="114">
        <f t="shared" si="3"/>
        <v>4</v>
      </c>
      <c r="I41" s="115">
        <f>IF(F41="DQ",0,IF(F41="","0,00%",IF(F41="DNF","0,00%",LOOKUP(H41,Valeurs!$A$4:$A$43,Valeurs!$C$4:$C$43))))</f>
        <v>0.034999999999999996</v>
      </c>
      <c r="J41" s="116">
        <f>IF(F41="DQ","0",IF(F41="","",IF(F41="DNF","0",LOOKUP(H41,Valeurs!$A$4:Valeurs!$A$43,Valeurs!$B$4:Valeurs!$B$43))))</f>
        <v>14</v>
      </c>
    </row>
    <row r="42" spans="1:10" ht="12.75">
      <c r="A42" s="183" t="str">
        <f>'Ordre de passage'!A7</f>
        <v>CSRN</v>
      </c>
      <c r="B42" s="186" t="str">
        <f>'Ordre de passage'!B7</f>
        <v>Anabelle Rhéaume</v>
      </c>
      <c r="C42" s="181"/>
      <c r="D42" s="195">
        <v>0.0007581018518518518</v>
      </c>
      <c r="E42" s="195">
        <v>0.0007581018518518518</v>
      </c>
      <c r="F42" s="113">
        <f t="shared" si="4"/>
        <v>0.0007581018518518518</v>
      </c>
      <c r="G42" s="101"/>
      <c r="H42" s="114">
        <f t="shared" si="3"/>
        <v>5</v>
      </c>
      <c r="I42" s="115">
        <f>IF(F42="DQ",0,IF(F42="","0,00%",IF(F42="DNF","0,00%",LOOKUP(H42,Valeurs!$A$4:$A$43,Valeurs!$C$4:$C$43))))</f>
        <v>0.0325</v>
      </c>
      <c r="J42" s="116">
        <f>IF(F42="DQ","0",IF(F42="","",IF(F42="DNF","0",LOOKUP(H42,Valeurs!$A$4:Valeurs!$A$43,Valeurs!$B$4:Valeurs!$B$43))))</f>
        <v>13</v>
      </c>
    </row>
    <row r="43" spans="1:10" ht="12.75">
      <c r="A43" s="183" t="str">
        <f>'Ordre de passage'!A8</f>
        <v>CSRN</v>
      </c>
      <c r="B43" s="186" t="str">
        <f>'Ordre de passage'!B8</f>
        <v>Zoé Martin</v>
      </c>
      <c r="C43" s="181"/>
      <c r="D43" s="195">
        <v>0.0008333333333333334</v>
      </c>
      <c r="E43" s="195">
        <v>0.0008376157407407408</v>
      </c>
      <c r="F43" s="113">
        <f t="shared" si="4"/>
        <v>0.0008354745370370371</v>
      </c>
      <c r="G43" s="101"/>
      <c r="H43" s="114">
        <f t="shared" si="3"/>
        <v>6</v>
      </c>
      <c r="I43" s="115">
        <f>IF(F43="DQ",0,IF(F43="","0,00%",IF(F43="DNF","0,00%",LOOKUP(H43,Valeurs!$A$4:$A$43,Valeurs!$C$4:$C$43))))</f>
        <v>0.03</v>
      </c>
      <c r="J43" s="116">
        <f>IF(F43="DQ","0",IF(F43="","",IF(F43="DNF","0",LOOKUP(H43,Valeurs!$A$4:Valeurs!$A$43,Valeurs!$B$4:Valeurs!$B$43))))</f>
        <v>12</v>
      </c>
    </row>
    <row r="44" spans="1:10" ht="12.75">
      <c r="A44" s="183" t="str">
        <f>'Ordre de passage'!A9</f>
        <v>CSRAD</v>
      </c>
      <c r="B44" s="186" t="str">
        <f>'Ordre de passage'!B9</f>
        <v>Malory Boisclair</v>
      </c>
      <c r="C44" s="181"/>
      <c r="D44" s="195">
        <v>0.0004582175925925926</v>
      </c>
      <c r="E44" s="195">
        <v>0.0004550925925925926</v>
      </c>
      <c r="F44" s="113">
        <f t="shared" si="4"/>
        <v>0.0004566550925925926</v>
      </c>
      <c r="G44" s="101"/>
      <c r="H44" s="114">
        <f t="shared" si="3"/>
        <v>1</v>
      </c>
      <c r="I44" s="115">
        <f>IF(F44="DQ",0,IF(F44="","0,00%",IF(F44="DNF","0,00%",LOOKUP(H44,Valeurs!$A$4:$A$43,Valeurs!$C$4:$C$43))))</f>
        <v>0.05</v>
      </c>
      <c r="J44" s="116">
        <f>IF(F44="DQ","0",IF(F44="","",IF(F44="DNF","0",LOOKUP(H44,Valeurs!$A$4:Valeurs!$A$43,Valeurs!$B$4:Valeurs!$B$43))))</f>
        <v>20</v>
      </c>
    </row>
    <row r="45" spans="1:10" ht="12.75" hidden="1">
      <c r="A45" s="183" t="str">
        <f>'Ordre de passage'!A10</f>
        <v>CAEM</v>
      </c>
      <c r="B45" s="186" t="str">
        <f>'Ordre de passage'!B10</f>
        <v>Aglaé Chisogne</v>
      </c>
      <c r="C45" s="181"/>
      <c r="D45" s="196"/>
      <c r="E45" s="196"/>
      <c r="F45" s="113">
        <f t="shared" si="4"/>
      </c>
      <c r="G45" s="101"/>
      <c r="H45" s="114">
        <f t="shared" si="3"/>
      </c>
      <c r="I45" s="115" t="str">
        <f>IF(F45="DQ",0,IF(F45="","0,00%",IF(F45="DNF","0,00%",LOOKUP(H45,Valeurs!$A$4:$A$43,Valeurs!$C$4:$C$43))))</f>
        <v>0,00%</v>
      </c>
      <c r="J45" s="116">
        <f>IF(F45="DQ","0",IF(F45="","",IF(F45="DNF","0",LOOKUP(H45,Valeurs!$A$4:Valeurs!$A$43,Valeurs!$B$4:Valeurs!$B$43))))</f>
      </c>
    </row>
    <row r="46" spans="1:10" ht="12.75" hidden="1">
      <c r="A46" s="183" t="str">
        <f>'Ordre de passage'!A11</f>
        <v>CLUB 8</v>
      </c>
      <c r="B46" s="186" t="str">
        <f>'Ordre de passage'!B11</f>
        <v>Participant 8</v>
      </c>
      <c r="C46" s="181"/>
      <c r="D46" s="195"/>
      <c r="E46" s="195"/>
      <c r="F46" s="113">
        <f t="shared" si="4"/>
      </c>
      <c r="G46" s="101"/>
      <c r="H46" s="114">
        <f t="shared" si="3"/>
      </c>
      <c r="I46" s="115" t="str">
        <f>IF(F46="DQ",0,IF(F46="","0,00%",IF(F46="DNF","0,00%",LOOKUP(H46,Valeurs!$A$4:$A$43,Valeurs!$C$4:$C$43))))</f>
        <v>0,00%</v>
      </c>
      <c r="J46" s="116">
        <f>IF(F46="DQ","0",IF(F46="","",IF(F46="DNF","0",LOOKUP(H46,Valeurs!$A$4:Valeurs!$A$43,Valeurs!$B$4:Valeurs!$B$43))))</f>
      </c>
    </row>
    <row r="47" spans="1:10" ht="12.75" hidden="1">
      <c r="A47" s="183" t="str">
        <f>'Ordre de passage'!A12</f>
        <v>CLUB 9</v>
      </c>
      <c r="B47" s="186" t="str">
        <f>'Ordre de passage'!B12</f>
        <v>Participant 9</v>
      </c>
      <c r="C47" s="181"/>
      <c r="D47" s="196"/>
      <c r="E47" s="196"/>
      <c r="F47" s="113">
        <f t="shared" si="4"/>
      </c>
      <c r="G47" s="101"/>
      <c r="H47" s="114">
        <f t="shared" si="3"/>
      </c>
      <c r="I47" s="115" t="str">
        <f>IF(F47="DQ",0,IF(F47="","0,00%",IF(F47="DNF","0,00%",LOOKUP(H47,Valeurs!$A$4:$A$43,Valeurs!$C$4:$C$43))))</f>
        <v>0,00%</v>
      </c>
      <c r="J47" s="116">
        <f>IF(F47="DQ","0",IF(F47="","",IF(F47="DNF","0",LOOKUP(H47,Valeurs!$A$4:Valeurs!$A$43,Valeurs!$B$4:Valeurs!$B$43))))</f>
      </c>
    </row>
    <row r="48" spans="1:10" ht="12.75" hidden="1">
      <c r="A48" s="183" t="str">
        <f>'Ordre de passage'!A13</f>
        <v>CLUB 10</v>
      </c>
      <c r="B48" s="186" t="str">
        <f>'Ordre de passage'!B13</f>
        <v>Participant 10</v>
      </c>
      <c r="C48" s="181"/>
      <c r="D48" s="196"/>
      <c r="E48" s="196"/>
      <c r="F48" s="113">
        <f t="shared" si="4"/>
      </c>
      <c r="G48" s="101"/>
      <c r="H48" s="114">
        <f t="shared" si="3"/>
      </c>
      <c r="I48" s="115" t="str">
        <f>IF(F48="DQ",0,IF(F48="","0,00%",IF(F48="DNF","0,00%",LOOKUP(H48,Valeurs!$A$4:$A$43,Valeurs!$C$4:$C$43))))</f>
        <v>0,00%</v>
      </c>
      <c r="J48" s="116">
        <f>IF(F48="DQ","0",IF(F48="","",IF(F48="DNF","0",LOOKUP(H48,Valeurs!$A$4:Valeurs!$A$43,Valeurs!$B$4:Valeurs!$B$43))))</f>
      </c>
    </row>
    <row r="49" spans="1:10" ht="12.75" hidden="1">
      <c r="A49" s="183" t="str">
        <f>'Ordre de passage'!A14</f>
        <v>CLUB 11</v>
      </c>
      <c r="B49" s="186" t="str">
        <f>'Ordre de passage'!B14</f>
        <v>Participant 11</v>
      </c>
      <c r="C49" s="181"/>
      <c r="D49" s="196"/>
      <c r="E49" s="195"/>
      <c r="F49" s="113">
        <f t="shared" si="4"/>
      </c>
      <c r="G49" s="101"/>
      <c r="H49" s="114">
        <f t="shared" si="3"/>
      </c>
      <c r="I49" s="115" t="str">
        <f>IF(F49="DQ",0,IF(F49="","0,00%",IF(F49="DNF","0,00%",LOOKUP(H49,Valeurs!$A$4:$A$43,Valeurs!$C$4:$C$43))))</f>
        <v>0,00%</v>
      </c>
      <c r="J49" s="116">
        <f>IF(F49="DQ","0",IF(F49="","",IF(F49="DNF","0",LOOKUP(H49,Valeurs!$A$4:Valeurs!$A$43,Valeurs!$B$4:Valeurs!$B$43))))</f>
      </c>
    </row>
    <row r="50" spans="1:10" ht="12.75" hidden="1">
      <c r="A50" s="183" t="str">
        <f>'Ordre de passage'!A15</f>
        <v>CLUB 12</v>
      </c>
      <c r="B50" s="186" t="str">
        <f>'Ordre de passage'!B15</f>
        <v>Participant 12</v>
      </c>
      <c r="C50" s="181"/>
      <c r="D50" s="196"/>
      <c r="E50" s="195"/>
      <c r="F50" s="113">
        <f t="shared" si="4"/>
      </c>
      <c r="G50" s="101"/>
      <c r="H50" s="114">
        <f t="shared" si="3"/>
      </c>
      <c r="I50" s="115" t="str">
        <f>IF(F50="DQ",0,IF(F50="","0,00%",IF(F50="DNF","0,00%",LOOKUP(H50,Valeurs!$A$4:$A$43,Valeurs!$C$4:$C$43))))</f>
        <v>0,00%</v>
      </c>
      <c r="J50" s="116">
        <f>IF(F50="DQ","0",IF(F50="","",IF(F50="DNF","0",LOOKUP(H50,Valeurs!$A$4:Valeurs!$A$43,Valeurs!$B$4:Valeurs!$B$43))))</f>
      </c>
    </row>
    <row r="51" spans="1:10" ht="12.75" hidden="1">
      <c r="A51" s="183" t="str">
        <f>'Ordre de passage'!A16</f>
        <v>CLUB 13</v>
      </c>
      <c r="B51" s="186" t="str">
        <f>'Ordre de passage'!B16</f>
        <v>Participant 13</v>
      </c>
      <c r="C51" s="181"/>
      <c r="D51" s="196"/>
      <c r="E51" s="196"/>
      <c r="F51" s="113">
        <f t="shared" si="4"/>
      </c>
      <c r="G51" s="101"/>
      <c r="H51" s="114">
        <f t="shared" si="3"/>
      </c>
      <c r="I51" s="115" t="str">
        <f>IF(F51="DQ",0,IF(F51="","0,00%",IF(F51="DNF","0,00%",LOOKUP(H51,Valeurs!$A$4:$A$43,Valeurs!$C$4:$C$43))))</f>
        <v>0,00%</v>
      </c>
      <c r="J51" s="116">
        <f>IF(F51="DQ","0",IF(F51="","",IF(F51="DNF","0",LOOKUP(H51,Valeurs!$A$4:Valeurs!$A$43,Valeurs!$B$4:Valeurs!$B$43))))</f>
      </c>
    </row>
    <row r="52" spans="1:10" ht="12.75" hidden="1">
      <c r="A52" s="183" t="str">
        <f>'Ordre de passage'!A17</f>
        <v>CLUB 14</v>
      </c>
      <c r="B52" s="186" t="str">
        <f>'Ordre de passage'!B17</f>
        <v>Participant 14</v>
      </c>
      <c r="C52" s="181"/>
      <c r="D52" s="196"/>
      <c r="E52" s="196"/>
      <c r="F52" s="113">
        <f t="shared" si="4"/>
      </c>
      <c r="G52" s="101"/>
      <c r="H52" s="114">
        <f t="shared" si="3"/>
      </c>
      <c r="I52" s="115" t="str">
        <f>IF(F52="DQ",0,IF(F52="","0,00%",IF(F52="DNF","0,00%",LOOKUP(H52,Valeurs!$A$4:$A$43,Valeurs!$C$4:$C$43))))</f>
        <v>0,00%</v>
      </c>
      <c r="J52" s="116">
        <f>IF(F52="DQ","0",IF(F52="","",IF(F52="DNF","0",LOOKUP(H52,Valeurs!$A$4:Valeurs!$A$43,Valeurs!$B$4:Valeurs!$B$43))))</f>
      </c>
    </row>
    <row r="53" spans="1:10" ht="12.75" hidden="1">
      <c r="A53" s="183" t="str">
        <f>'Ordre de passage'!A18</f>
        <v>CLUB 15</v>
      </c>
      <c r="B53" s="186" t="str">
        <f>'Ordre de passage'!B18</f>
        <v>Participant 15</v>
      </c>
      <c r="C53" s="181"/>
      <c r="D53" s="195"/>
      <c r="E53" s="195"/>
      <c r="F53" s="113">
        <f t="shared" si="4"/>
      </c>
      <c r="G53" s="101"/>
      <c r="H53" s="114">
        <f t="shared" si="3"/>
      </c>
      <c r="I53" s="115" t="str">
        <f>IF(F53="DQ",0,IF(F53="","0,00%",IF(F53="DNF","0,00%",LOOKUP(H53,Valeurs!$A$4:$A$43,Valeurs!$C$4:$C$43))))</f>
        <v>0,00%</v>
      </c>
      <c r="J53" s="116">
        <f>IF(F53="DQ","0",IF(F53="","",IF(F53="DNF","0",LOOKUP(H53,Valeurs!$A$4:Valeurs!$A$43,Valeurs!$B$4:Valeurs!$B$43))))</f>
      </c>
    </row>
    <row r="54" spans="1:10" ht="12.75" hidden="1">
      <c r="A54" s="183" t="str">
        <f>'Ordre de passage'!A19</f>
        <v>CLUB 16</v>
      </c>
      <c r="B54" s="186" t="str">
        <f>'Ordre de passage'!B19</f>
        <v>Participant 16</v>
      </c>
      <c r="C54" s="181"/>
      <c r="D54" s="196"/>
      <c r="E54" s="196"/>
      <c r="F54" s="113">
        <f t="shared" si="4"/>
      </c>
      <c r="G54" s="101"/>
      <c r="H54" s="114">
        <f t="shared" si="3"/>
      </c>
      <c r="I54" s="115" t="str">
        <f>IF(F54="DQ",0,IF(F54="","0,00%",IF(F54="DNF","0,00%",LOOKUP(H54,Valeurs!$A$4:$A$43,Valeurs!$C$4:$C$43))))</f>
        <v>0,00%</v>
      </c>
      <c r="J54" s="116">
        <f>IF(F54="DQ","0",IF(F54="","",IF(F54="DNF","0",LOOKUP(H54,Valeurs!$A$4:Valeurs!$A$43,Valeurs!$B$4:Valeurs!$B$43))))</f>
      </c>
    </row>
    <row r="55" spans="1:10" ht="12.75" hidden="1">
      <c r="A55" s="183" t="str">
        <f>'Ordre de passage'!A20</f>
        <v>CLUB 17</v>
      </c>
      <c r="B55" s="186" t="str">
        <f>'Ordre de passage'!B20</f>
        <v>Participant 17</v>
      </c>
      <c r="C55" s="181"/>
      <c r="D55" s="195"/>
      <c r="E55" s="195"/>
      <c r="F55" s="113">
        <f t="shared" si="4"/>
      </c>
      <c r="G55" s="101"/>
      <c r="H55" s="114">
        <f t="shared" si="3"/>
      </c>
      <c r="I55" s="115" t="str">
        <f>IF(F55="DQ",0,IF(F55="","0,00%",IF(F55="DNF","0,00%",LOOKUP(H55,Valeurs!$A$4:$A$43,Valeurs!$C$4:$C$43))))</f>
        <v>0,00%</v>
      </c>
      <c r="J55" s="116">
        <f>IF(F55="DQ","0",IF(F55="","",IF(F55="DNF","0",LOOKUP(H55,Valeurs!$A$4:Valeurs!$A$43,Valeurs!$B$4:Valeurs!$B$43))))</f>
      </c>
    </row>
    <row r="56" spans="1:10" ht="12.75" hidden="1">
      <c r="A56" s="183" t="str">
        <f>'Ordre de passage'!A21</f>
        <v>CLUB 18</v>
      </c>
      <c r="B56" s="186" t="str">
        <f>'Ordre de passage'!B21</f>
        <v>Participant 18</v>
      </c>
      <c r="C56" s="181"/>
      <c r="D56" s="195"/>
      <c r="E56" s="195"/>
      <c r="F56" s="113">
        <f t="shared" si="4"/>
      </c>
      <c r="G56" s="101"/>
      <c r="H56" s="114">
        <f t="shared" si="3"/>
      </c>
      <c r="I56" s="115" t="str">
        <f>IF(F56="DQ",0,IF(F56="","0,00%",IF(F56="DNF","0,00%",LOOKUP(H56,Valeurs!$A$4:$A$43,Valeurs!$C$4:$C$43))))</f>
        <v>0,00%</v>
      </c>
      <c r="J56" s="116">
        <f>IF(F56="DQ","0",IF(F56="","",IF(F56="DNF","0",LOOKUP(H56,Valeurs!$A$4:Valeurs!$A$43,Valeurs!$B$4:Valeurs!$B$43))))</f>
      </c>
    </row>
    <row r="57" spans="1:10" ht="12.75" hidden="1">
      <c r="A57" s="183" t="str">
        <f>'Ordre de passage'!A22</f>
        <v>CLUB 19</v>
      </c>
      <c r="B57" s="186" t="str">
        <f>'Ordre de passage'!B22</f>
        <v>Participant 19</v>
      </c>
      <c r="C57" s="181"/>
      <c r="D57" s="195"/>
      <c r="E57" s="195"/>
      <c r="F57" s="113">
        <f t="shared" si="4"/>
      </c>
      <c r="G57" s="101"/>
      <c r="H57" s="114">
        <f t="shared" si="3"/>
      </c>
      <c r="I57" s="115" t="str">
        <f>IF(F57="DQ",0,IF(F57="","0,00%",IF(F57="DNF","0,00%",LOOKUP(H57,Valeurs!$A$4:$A$43,Valeurs!$C$4:$C$43))))</f>
        <v>0,00%</v>
      </c>
      <c r="J57" s="116">
        <f>IF(F57="DQ","0",IF(F57="","",IF(F57="DNF","0",LOOKUP(H57,Valeurs!$A$4:Valeurs!$A$43,Valeurs!$B$4:Valeurs!$B$43))))</f>
      </c>
    </row>
    <row r="58" spans="1:10" ht="12.75" hidden="1">
      <c r="A58" s="183" t="str">
        <f>'Ordre de passage'!A23</f>
        <v>CLUB 20</v>
      </c>
      <c r="B58" s="186" t="str">
        <f>'Ordre de passage'!B23</f>
        <v>Participant 20</v>
      </c>
      <c r="C58" s="181"/>
      <c r="D58" s="195"/>
      <c r="E58" s="195"/>
      <c r="F58" s="113">
        <f t="shared" si="4"/>
      </c>
      <c r="G58" s="101"/>
      <c r="H58" s="114">
        <f t="shared" si="3"/>
      </c>
      <c r="I58" s="115" t="str">
        <f>IF(F58="DQ",0,IF(F58="","0,00%",IF(F58="DNF","0,00%",LOOKUP(H58,Valeurs!$A$4:$A$43,Valeurs!$C$4:$C$43))))</f>
        <v>0,00%</v>
      </c>
      <c r="J58" s="116">
        <f>IF(F58="DQ","0",IF(F58="","",IF(F58="DNF","0",LOOKUP(H58,Valeurs!$A$4:Valeurs!$A$43,Valeurs!$B$4:Valeurs!$B$43))))</f>
      </c>
    </row>
    <row r="59" spans="1:10" ht="12.75" hidden="1">
      <c r="A59" s="183" t="str">
        <f>'Ordre de passage'!A24</f>
        <v>CLUB 21</v>
      </c>
      <c r="B59" s="186" t="str">
        <f>'Ordre de passage'!B24</f>
        <v>Participant 21</v>
      </c>
      <c r="C59" s="181"/>
      <c r="D59" s="195"/>
      <c r="E59" s="195"/>
      <c r="F59" s="113">
        <f t="shared" si="4"/>
      </c>
      <c r="G59" s="101"/>
      <c r="H59" s="114">
        <f t="shared" si="3"/>
      </c>
      <c r="I59" s="115" t="str">
        <f>IF(F59="DQ",0,IF(F59="","0,00%",IF(F59="DNF","0,00%",LOOKUP(H59,Valeurs!$A$4:$A$43,Valeurs!$C$4:$C$43))))</f>
        <v>0,00%</v>
      </c>
      <c r="J59" s="116">
        <f>IF(F59="DQ","0",IF(F59="","",IF(F59="DNF","0",LOOKUP(H59,Valeurs!$A$4:Valeurs!$A$43,Valeurs!$B$4:Valeurs!$B$43))))</f>
      </c>
    </row>
    <row r="60" spans="1:10" ht="12.75" hidden="1">
      <c r="A60" s="183" t="str">
        <f>'Ordre de passage'!A25</f>
        <v>CLUB 22</v>
      </c>
      <c r="B60" s="186" t="str">
        <f>'Ordre de passage'!B25</f>
        <v>Participant 22</v>
      </c>
      <c r="C60" s="181"/>
      <c r="D60" s="195"/>
      <c r="E60" s="195"/>
      <c r="F60" s="113">
        <f t="shared" si="4"/>
      </c>
      <c r="G60" s="101"/>
      <c r="H60" s="114">
        <f t="shared" si="3"/>
      </c>
      <c r="I60" s="115" t="str">
        <f>IF(F60="DQ",0,IF(F60="","0,00%",IF(F60="DNF","0,00%",LOOKUP(H60,Valeurs!$A$4:$A$43,Valeurs!$C$4:$C$43))))</f>
        <v>0,00%</v>
      </c>
      <c r="J60" s="116">
        <f>IF(F60="DQ","0",IF(F60="","",IF(F60="DNF","0",LOOKUP(H60,Valeurs!$A$4:Valeurs!$A$43,Valeurs!$B$4:Valeurs!$B$43))))</f>
      </c>
    </row>
    <row r="61" spans="1:10" ht="12.75" hidden="1">
      <c r="A61" s="183" t="str">
        <f>'Ordre de passage'!A26</f>
        <v>CLUB 23</v>
      </c>
      <c r="B61" s="186" t="str">
        <f>'Ordre de passage'!B26</f>
        <v>Participant 23</v>
      </c>
      <c r="C61" s="181"/>
      <c r="D61" s="195"/>
      <c r="E61" s="195"/>
      <c r="F61" s="113">
        <f t="shared" si="4"/>
      </c>
      <c r="G61" s="101"/>
      <c r="H61" s="114">
        <f t="shared" si="3"/>
      </c>
      <c r="I61" s="115" t="str">
        <f>IF(F61="DQ",0,IF(F61="","0,00%",IF(F61="DNF","0,00%",LOOKUP(H61,Valeurs!$A$4:$A$43,Valeurs!$C$4:$C$43))))</f>
        <v>0,00%</v>
      </c>
      <c r="J61" s="116">
        <f>IF(F61="DQ","0",IF(F61="","",IF(F61="DNF","0",LOOKUP(H61,Valeurs!$A$4:Valeurs!$A$43,Valeurs!$B$4:Valeurs!$B$43))))</f>
      </c>
    </row>
    <row r="62" spans="1:10" ht="12.75" hidden="1">
      <c r="A62" s="183" t="str">
        <f>'Ordre de passage'!A27</f>
        <v>CLUB 24</v>
      </c>
      <c r="B62" s="186" t="str">
        <f>'Ordre de passage'!B27</f>
        <v>Participant 24</v>
      </c>
      <c r="C62" s="181"/>
      <c r="D62" s="195"/>
      <c r="E62" s="195"/>
      <c r="F62" s="113">
        <f t="shared" si="4"/>
      </c>
      <c r="G62" s="101"/>
      <c r="H62" s="114">
        <f t="shared" si="3"/>
      </c>
      <c r="I62" s="115" t="str">
        <f>IF(F62="DQ",0,IF(F62="","0,00%",IF(F62="DNF","0,00%",LOOKUP(H62,Valeurs!$A$4:$A$43,Valeurs!$C$4:$C$43))))</f>
        <v>0,00%</v>
      </c>
      <c r="J62" s="116">
        <f>IF(F62="DQ","0",IF(F62="","",IF(F62="DNF","0",LOOKUP(H62,Valeurs!$A$4:Valeurs!$A$43,Valeurs!$B$4:Valeurs!$B$43))))</f>
      </c>
    </row>
    <row r="63" spans="1:10" ht="12.75" hidden="1">
      <c r="A63" s="183" t="str">
        <f>'Ordre de passage'!A28</f>
        <v>CLUB 25</v>
      </c>
      <c r="B63" s="186" t="str">
        <f>'Ordre de passage'!B28</f>
        <v>Participant 25</v>
      </c>
      <c r="C63" s="181"/>
      <c r="D63" s="195"/>
      <c r="E63" s="195"/>
      <c r="F63" s="113">
        <f t="shared" si="4"/>
      </c>
      <c r="G63" s="101"/>
      <c r="H63" s="114">
        <f t="shared" si="3"/>
      </c>
      <c r="I63" s="115" t="str">
        <f>IF(F63="DQ",0,IF(F63="","0,00%",IF(F63="DNF","0,00%",LOOKUP(H63,Valeurs!$A$4:$A$43,Valeurs!$C$4:$C$43))))</f>
        <v>0,00%</v>
      </c>
      <c r="J63" s="116">
        <f>IF(F63="DQ","0",IF(F63="","",IF(F63="DNF","0",LOOKUP(H63,Valeurs!$A$4:Valeurs!$A$43,Valeurs!$B$4:Valeurs!$B$43))))</f>
      </c>
    </row>
    <row r="64" spans="1:10" ht="12.75" hidden="1">
      <c r="A64" s="183" t="str">
        <f>'Ordre de passage'!A29</f>
        <v>CLUB 26</v>
      </c>
      <c r="B64" s="186" t="str">
        <f>'Ordre de passage'!B29</f>
        <v>Participant 26</v>
      </c>
      <c r="C64" s="181"/>
      <c r="D64" s="195"/>
      <c r="E64" s="195"/>
      <c r="F64" s="113">
        <f t="shared" si="4"/>
      </c>
      <c r="G64" s="101"/>
      <c r="H64" s="114">
        <f t="shared" si="3"/>
      </c>
      <c r="I64" s="115" t="str">
        <f>IF(F64="DQ",0,IF(F64="","0,00%",IF(F64="DNF","0,00%",LOOKUP(H64,Valeurs!$A$4:$A$43,Valeurs!$C$4:$C$43))))</f>
        <v>0,00%</v>
      </c>
      <c r="J64" s="116">
        <f>IF(F64="DQ","0",IF(F64="","",IF(F64="DNF","0",LOOKUP(H64,Valeurs!$A$4:Valeurs!$A$43,Valeurs!$B$4:Valeurs!$B$43))))</f>
      </c>
    </row>
    <row r="65" spans="1:10" ht="12.75" hidden="1">
      <c r="A65" s="183" t="str">
        <f>'Ordre de passage'!A30</f>
        <v>CLUB 27</v>
      </c>
      <c r="B65" s="186" t="str">
        <f>'Ordre de passage'!B30</f>
        <v>Participant 27</v>
      </c>
      <c r="C65" s="181"/>
      <c r="D65" s="195"/>
      <c r="E65" s="195"/>
      <c r="F65" s="113">
        <f t="shared" si="4"/>
      </c>
      <c r="G65" s="101"/>
      <c r="H65" s="114">
        <f t="shared" si="3"/>
      </c>
      <c r="I65" s="115" t="str">
        <f>IF(F65="DQ",0,IF(F65="","0,00%",IF(F65="DNF","0,00%",LOOKUP(H65,Valeurs!$A$4:$A$43,Valeurs!$C$4:$C$43))))</f>
        <v>0,00%</v>
      </c>
      <c r="J65" s="116">
        <f>IF(F65="DQ","0",IF(F65="","",IF(F65="DNF","0",LOOKUP(H65,Valeurs!$A$4:Valeurs!$A$43,Valeurs!$B$4:Valeurs!$B$43))))</f>
      </c>
    </row>
    <row r="66" spans="1:10" ht="12.75" hidden="1">
      <c r="A66" s="183" t="str">
        <f>'Ordre de passage'!A31</f>
        <v>CLUB 28</v>
      </c>
      <c r="B66" s="186" t="str">
        <f>'Ordre de passage'!B31</f>
        <v>Participant 28</v>
      </c>
      <c r="C66" s="181"/>
      <c r="D66" s="195"/>
      <c r="E66" s="195"/>
      <c r="F66" s="113">
        <f t="shared" si="4"/>
      </c>
      <c r="G66" s="101"/>
      <c r="H66" s="114">
        <f t="shared" si="3"/>
      </c>
      <c r="I66" s="115" t="str">
        <f>IF(F66="DQ",0,IF(F66="","0,00%",IF(F66="DNF","0,00%",LOOKUP(H66,Valeurs!$A$4:$A$43,Valeurs!$C$4:$C$43))))</f>
        <v>0,00%</v>
      </c>
      <c r="J66" s="116">
        <f>IF(F66="DQ","0",IF(F66="","",IF(F66="DNF","0",LOOKUP(H66,Valeurs!$A$4:Valeurs!$A$43,Valeurs!$B$4:Valeurs!$B$43))))</f>
      </c>
    </row>
    <row r="67" spans="1:10" ht="12.75" hidden="1">
      <c r="A67" s="183" t="str">
        <f>'Ordre de passage'!A32</f>
        <v>CLUB 29</v>
      </c>
      <c r="B67" s="186" t="str">
        <f>'Ordre de passage'!B32</f>
        <v>Participant 29</v>
      </c>
      <c r="C67" s="181"/>
      <c r="D67" s="195"/>
      <c r="E67" s="195"/>
      <c r="F67" s="113">
        <f t="shared" si="4"/>
      </c>
      <c r="G67" s="101"/>
      <c r="H67" s="114">
        <f t="shared" si="3"/>
      </c>
      <c r="I67" s="115" t="str">
        <f>IF(F67="DQ",0,IF(F67="","0,00%",IF(F67="DNF","0,00%",LOOKUP(H67,Valeurs!$A$4:$A$43,Valeurs!$C$4:$C$43))))</f>
        <v>0,00%</v>
      </c>
      <c r="J67" s="116">
        <f>IF(F67="DQ","0",IF(F67="","",IF(F67="DNF","0",LOOKUP(H67,Valeurs!$A$4:Valeurs!$A$43,Valeurs!$B$4:Valeurs!$B$43))))</f>
      </c>
    </row>
    <row r="68" spans="1:10" ht="13.5" hidden="1" thickBot="1">
      <c r="A68" s="184" t="str">
        <f>'Ordre de passage'!A33</f>
        <v>CLUB 30</v>
      </c>
      <c r="B68" s="187" t="str">
        <f>'Ordre de passage'!B33</f>
        <v>Participant 30</v>
      </c>
      <c r="C68" s="181"/>
      <c r="D68" s="197"/>
      <c r="E68" s="197"/>
      <c r="F68" s="120">
        <f t="shared" si="4"/>
      </c>
      <c r="G68" s="106"/>
      <c r="H68" s="117">
        <f t="shared" si="3"/>
      </c>
      <c r="I68" s="118" t="str">
        <f>IF(F68="DQ",0,IF(F68="","0,00%",IF(F68="DNF","0,00%",LOOKUP(H68,Valeurs!$A$4:$A$43,Valeurs!$C$4:$C$43))))</f>
        <v>0,00%</v>
      </c>
      <c r="J68" s="198">
        <f>IF(F68="DQ","0",IF(F68="","",IF(F68="DNF","0",LOOKUP(H68,Valeurs!$A$4:Valeurs!$A$43,Valeurs!$B$4:Valeurs!$B$43))))</f>
      </c>
    </row>
    <row r="69" ht="13.5" thickBot="1"/>
    <row r="70" spans="1:10" ht="18">
      <c r="A70" s="453" t="s">
        <v>54</v>
      </c>
      <c r="B70" s="454"/>
      <c r="C70" s="454"/>
      <c r="D70" s="454"/>
      <c r="E70" s="454"/>
      <c r="F70" s="454"/>
      <c r="G70" s="454"/>
      <c r="H70" s="454"/>
      <c r="I70" s="454"/>
      <c r="J70" s="455"/>
    </row>
    <row r="71" spans="1:10" ht="27" thickBot="1">
      <c r="A71" s="444" t="s">
        <v>55</v>
      </c>
      <c r="B71" s="445"/>
      <c r="C71" s="445"/>
      <c r="D71" s="445"/>
      <c r="E71" s="445"/>
      <c r="F71" s="445"/>
      <c r="G71" s="445"/>
      <c r="H71" s="445"/>
      <c r="I71" s="445"/>
      <c r="J71" s="446"/>
    </row>
    <row r="72" spans="1:10" ht="26.25" thickBot="1">
      <c r="A72" s="102" t="s">
        <v>47</v>
      </c>
      <c r="B72" s="95" t="s">
        <v>51</v>
      </c>
      <c r="C72" s="96"/>
      <c r="D72" s="97" t="s">
        <v>48</v>
      </c>
      <c r="E72" s="95" t="s">
        <v>49</v>
      </c>
      <c r="F72" s="98" t="s">
        <v>50</v>
      </c>
      <c r="G72" s="96"/>
      <c r="H72" s="99" t="s">
        <v>9</v>
      </c>
      <c r="I72" s="100" t="s">
        <v>3</v>
      </c>
      <c r="J72" s="100" t="s">
        <v>44</v>
      </c>
    </row>
    <row r="73" spans="1:10" ht="12.75">
      <c r="A73" s="182" t="str">
        <f>'Ordre de passage'!A4</f>
        <v>SSSL</v>
      </c>
      <c r="B73" s="185" t="str">
        <f>'Ordre de passage'!B4</f>
        <v>Sybel Roy</v>
      </c>
      <c r="C73" s="180"/>
      <c r="D73" s="193">
        <v>0.0006336805555555555</v>
      </c>
      <c r="E73" s="193">
        <v>0.0006318287037037038</v>
      </c>
      <c r="F73" s="122">
        <f>IF(D73="DQ","DQ",IF(D73="DNF","DNF",IF(E73="DNF","DNF",IF(D73="","",IF(E73="DQ","DQ",IF(E73="","",AVERAGE(D73:E73)))))))</f>
        <v>0.0006327546296296296</v>
      </c>
      <c r="G73" s="121"/>
      <c r="H73" s="129">
        <f aca="true" t="shared" si="5" ref="H73:H102">IF(F73="DQ","DQ",IF(F73="","",IF(F73="DNF","DNF",RANK(F73,$F$73:$F$102,1))))</f>
        <v>2</v>
      </c>
      <c r="I73" s="124">
        <f>IF(F73="DQ",0,IF(F73="","0,00%",IF(F73="DNF","0,00%",LOOKUP(H73,Valeurs!$A$4:$A$43,Valeurs!$C$4:$C$43))))</f>
        <v>0.045000000000000005</v>
      </c>
      <c r="J73" s="125">
        <f>IF(F73="DQ","0",IF(F73="","",IF(F73="DNF","0",LOOKUP(H73,Valeurs!$A$4:Valeurs!$A$43,Valeurs!$B$4:Valeurs!$B$43))))</f>
        <v>18</v>
      </c>
    </row>
    <row r="74" spans="1:10" ht="12.75">
      <c r="A74" s="183" t="str">
        <f>'Ordre de passage'!A5</f>
        <v>CSRN</v>
      </c>
      <c r="B74" s="186" t="str">
        <f>'Ordre de passage'!B5</f>
        <v>Samya Chakir</v>
      </c>
      <c r="C74" s="181"/>
      <c r="D74" s="194">
        <v>0.0008854166666666666</v>
      </c>
      <c r="E74" s="194">
        <v>0.0008886574074074075</v>
      </c>
      <c r="F74" s="113">
        <f aca="true" t="shared" si="6" ref="F74:F102">IF(D74="DQ","DQ",IF(D74="DNF","DNF",IF(E74="DNF","DNF",IF(D74="","",IF(E74="DQ","DQ",IF(E74="","",AVERAGE(D74:E74)))))))</f>
        <v>0.0008870370370370371</v>
      </c>
      <c r="G74" s="101"/>
      <c r="H74" s="130">
        <f t="shared" si="5"/>
        <v>3</v>
      </c>
      <c r="I74" s="115">
        <f>IF(F74="DQ",0,IF(F74="","0,00%",IF(F74="DNF","0,00%",LOOKUP(H74,Valeurs!$A$4:$A$43,Valeurs!$C$4:$C$43))))</f>
        <v>0.04000000000000001</v>
      </c>
      <c r="J74" s="116">
        <f>IF(F74="DQ","0",IF(F74="","",IF(F74="DNF","0",LOOKUP(H74,Valeurs!$A$4:Valeurs!$A$43,Valeurs!$B$4:Valeurs!$B$43))))</f>
        <v>16</v>
      </c>
    </row>
    <row r="75" spans="1:10" ht="12.75">
      <c r="A75" s="183" t="str">
        <f>'Ordre de passage'!A6</f>
        <v>CSRN</v>
      </c>
      <c r="B75" s="186" t="str">
        <f>'Ordre de passage'!B6</f>
        <v>Gabrielle Thibodeau</v>
      </c>
      <c r="C75" s="181"/>
      <c r="D75" s="195">
        <v>0.0010236111111111112</v>
      </c>
      <c r="E75" s="196">
        <v>0.0010238425925925925</v>
      </c>
      <c r="F75" s="113">
        <f t="shared" si="6"/>
        <v>0.0010237268518518518</v>
      </c>
      <c r="G75" s="101"/>
      <c r="H75" s="130">
        <f t="shared" si="5"/>
        <v>6</v>
      </c>
      <c r="I75" s="115">
        <f>IF(F75="DQ",0,IF(F75="","0,00%",IF(F75="DNF","0,00%",LOOKUP(H75,Valeurs!$A$4:$A$43,Valeurs!$C$4:$C$43))))</f>
        <v>0.03</v>
      </c>
      <c r="J75" s="116">
        <f>IF(F75="DQ","0",IF(F75="","",IF(F75="DNF","0",LOOKUP(H75,Valeurs!$A$4:Valeurs!$A$43,Valeurs!$B$4:Valeurs!$B$43))))</f>
        <v>12</v>
      </c>
    </row>
    <row r="76" spans="1:10" ht="12.75">
      <c r="A76" s="183" t="str">
        <f>'Ordre de passage'!A7</f>
        <v>CSRN</v>
      </c>
      <c r="B76" s="186" t="str">
        <f>'Ordre de passage'!B7</f>
        <v>Anabelle Rhéaume</v>
      </c>
      <c r="C76" s="181"/>
      <c r="D76" s="195">
        <v>0.0009320601851851852</v>
      </c>
      <c r="E76" s="195">
        <v>0.000932175925925926</v>
      </c>
      <c r="F76" s="113">
        <f t="shared" si="6"/>
        <v>0.0009321180555555556</v>
      </c>
      <c r="G76" s="101"/>
      <c r="H76" s="130">
        <f t="shared" si="5"/>
        <v>4</v>
      </c>
      <c r="I76" s="115">
        <f>IF(F76="DQ",0,IF(F76="","0,00%",IF(F76="DNF","0,00%",LOOKUP(H76,Valeurs!$A$4:$A$43,Valeurs!$C$4:$C$43))))</f>
        <v>0.034999999999999996</v>
      </c>
      <c r="J76" s="116">
        <f>IF(F76="DQ","0",IF(F76="","",IF(F76="DNF","0",LOOKUP(H76,Valeurs!$A$4:Valeurs!$A$43,Valeurs!$B$4:Valeurs!$B$43))))</f>
        <v>14</v>
      </c>
    </row>
    <row r="77" spans="1:10" ht="12.75">
      <c r="A77" s="183" t="str">
        <f>'Ordre de passage'!A8</f>
        <v>CSRN</v>
      </c>
      <c r="B77" s="186" t="str">
        <f>'Ordre de passage'!B8</f>
        <v>Zoé Martin</v>
      </c>
      <c r="C77" s="181"/>
      <c r="D77" s="195">
        <v>0.0010120370370370372</v>
      </c>
      <c r="E77" s="195">
        <v>0.0010130787037037038</v>
      </c>
      <c r="F77" s="113">
        <f t="shared" si="6"/>
        <v>0.0010125578703703705</v>
      </c>
      <c r="G77" s="101"/>
      <c r="H77" s="130">
        <f t="shared" si="5"/>
        <v>5</v>
      </c>
      <c r="I77" s="115">
        <f>IF(F77="DQ",0,IF(F77="","0,00%",IF(F77="DNF","0,00%",LOOKUP(H77,Valeurs!$A$4:$A$43,Valeurs!$C$4:$C$43))))</f>
        <v>0.0325</v>
      </c>
      <c r="J77" s="116">
        <f>IF(F77="DQ","0",IF(F77="","",IF(F77="DNF","0",LOOKUP(H77,Valeurs!$A$4:Valeurs!$A$43,Valeurs!$B$4:Valeurs!$B$43))))</f>
        <v>13</v>
      </c>
    </row>
    <row r="78" spans="1:10" ht="12.75">
      <c r="A78" s="183" t="str">
        <f>'Ordre de passage'!A9</f>
        <v>CSRAD</v>
      </c>
      <c r="B78" s="186" t="str">
        <f>'Ordre de passage'!B9</f>
        <v>Malory Boisclair</v>
      </c>
      <c r="C78" s="181"/>
      <c r="D78" s="195">
        <v>0.000548611111111111</v>
      </c>
      <c r="E78" s="195">
        <v>0.0005476851851851851</v>
      </c>
      <c r="F78" s="113">
        <f t="shared" si="6"/>
        <v>0.0005481481481481481</v>
      </c>
      <c r="G78" s="101"/>
      <c r="H78" s="130">
        <f t="shared" si="5"/>
        <v>1</v>
      </c>
      <c r="I78" s="115">
        <f>IF(F78="DQ",0,IF(F78="","0,00%",IF(F78="DNF","0,00%",LOOKUP(H78,Valeurs!$A$4:$A$43,Valeurs!$C$4:$C$43))))</f>
        <v>0.05</v>
      </c>
      <c r="J78" s="116">
        <f>IF(F78="DQ","0",IF(F78="","",IF(F78="DNF","0",LOOKUP(H78,Valeurs!$A$4:Valeurs!$A$43,Valeurs!$B$4:Valeurs!$B$43))))</f>
        <v>20</v>
      </c>
    </row>
    <row r="79" spans="1:10" ht="12.75" hidden="1">
      <c r="A79" s="183" t="str">
        <f>'Ordre de passage'!A10</f>
        <v>CAEM</v>
      </c>
      <c r="B79" s="186" t="str">
        <f>'Ordre de passage'!B10</f>
        <v>Aglaé Chisogne</v>
      </c>
      <c r="C79" s="181"/>
      <c r="D79" s="196"/>
      <c r="E79" s="196"/>
      <c r="F79" s="113">
        <f t="shared" si="6"/>
      </c>
      <c r="G79" s="101"/>
      <c r="H79" s="130">
        <f t="shared" si="5"/>
      </c>
      <c r="I79" s="115" t="str">
        <f>IF(F79="DQ",0,IF(F79="","0,00%",IF(F79="DNF","0,00%",LOOKUP(H79,Valeurs!$A$4:$A$43,Valeurs!$C$4:$C$43))))</f>
        <v>0,00%</v>
      </c>
      <c r="J79" s="116">
        <f>IF(F79="DQ","0",IF(F79="","",IF(F79="DNF","0",LOOKUP(H79,Valeurs!$A$4:Valeurs!$A$43,Valeurs!$B$4:Valeurs!$B$43))))</f>
      </c>
    </row>
    <row r="80" spans="1:10" ht="12.75" hidden="1">
      <c r="A80" s="183" t="str">
        <f>'Ordre de passage'!A11</f>
        <v>CLUB 8</v>
      </c>
      <c r="B80" s="186" t="str">
        <f>'Ordre de passage'!B11</f>
        <v>Participant 8</v>
      </c>
      <c r="C80" s="181"/>
      <c r="D80" s="195"/>
      <c r="E80" s="195"/>
      <c r="F80" s="113">
        <f t="shared" si="6"/>
      </c>
      <c r="G80" s="101"/>
      <c r="H80" s="130">
        <f t="shared" si="5"/>
      </c>
      <c r="I80" s="115" t="str">
        <f>IF(F80="DQ",0,IF(F80="","0,00%",IF(F80="DNF","0,00%",LOOKUP(H80,Valeurs!$A$4:$A$43,Valeurs!$C$4:$C$43))))</f>
        <v>0,00%</v>
      </c>
      <c r="J80" s="116">
        <f>IF(F80="DQ","0",IF(F80="","",IF(F80="DNF","0",LOOKUP(H80,Valeurs!$A$4:Valeurs!$A$43,Valeurs!$B$4:Valeurs!$B$43))))</f>
      </c>
    </row>
    <row r="81" spans="1:10" ht="12.75" hidden="1">
      <c r="A81" s="183" t="str">
        <f>'Ordre de passage'!A12</f>
        <v>CLUB 9</v>
      </c>
      <c r="B81" s="186" t="str">
        <f>'Ordre de passage'!B12</f>
        <v>Participant 9</v>
      </c>
      <c r="C81" s="181"/>
      <c r="D81" s="196"/>
      <c r="E81" s="196"/>
      <c r="F81" s="113">
        <f t="shared" si="6"/>
      </c>
      <c r="G81" s="101"/>
      <c r="H81" s="130">
        <f t="shared" si="5"/>
      </c>
      <c r="I81" s="115" t="str">
        <f>IF(F81="DQ",0,IF(F81="","0,00%",IF(F81="DNF","0,00%",LOOKUP(H81,Valeurs!$A$4:$A$43,Valeurs!$C$4:$C$43))))</f>
        <v>0,00%</v>
      </c>
      <c r="J81" s="116">
        <f>IF(F81="DQ","0",IF(F81="","",IF(F81="DNF","0",LOOKUP(H81,Valeurs!$A$4:Valeurs!$A$43,Valeurs!$B$4:Valeurs!$B$43))))</f>
      </c>
    </row>
    <row r="82" spans="1:10" ht="12.75" hidden="1">
      <c r="A82" s="183" t="str">
        <f>'Ordre de passage'!A13</f>
        <v>CLUB 10</v>
      </c>
      <c r="B82" s="186" t="str">
        <f>'Ordre de passage'!B13</f>
        <v>Participant 10</v>
      </c>
      <c r="C82" s="181"/>
      <c r="D82" s="196"/>
      <c r="E82" s="196"/>
      <c r="F82" s="113">
        <f t="shared" si="6"/>
      </c>
      <c r="G82" s="101"/>
      <c r="H82" s="130">
        <f t="shared" si="5"/>
      </c>
      <c r="I82" s="115" t="str">
        <f>IF(F82="DQ",0,IF(F82="","0,00%",IF(F82="DNF","0,00%",LOOKUP(H82,Valeurs!$A$4:$A$43,Valeurs!$C$4:$C$43))))</f>
        <v>0,00%</v>
      </c>
      <c r="J82" s="116">
        <f>IF(F82="DQ","0",IF(F82="","",IF(F82="DNF","0",LOOKUP(H82,Valeurs!$A$4:Valeurs!$A$43,Valeurs!$B$4:Valeurs!$B$43))))</f>
      </c>
    </row>
    <row r="83" spans="1:10" ht="12.75" hidden="1">
      <c r="A83" s="183" t="str">
        <f>'Ordre de passage'!A14</f>
        <v>CLUB 11</v>
      </c>
      <c r="B83" s="186" t="str">
        <f>'Ordre de passage'!B14</f>
        <v>Participant 11</v>
      </c>
      <c r="C83" s="181"/>
      <c r="D83" s="196"/>
      <c r="E83" s="195"/>
      <c r="F83" s="113">
        <f t="shared" si="6"/>
      </c>
      <c r="G83" s="101"/>
      <c r="H83" s="130">
        <f t="shared" si="5"/>
      </c>
      <c r="I83" s="115" t="str">
        <f>IF(F83="DQ",0,IF(F83="","0,00%",IF(F83="DNF","0,00%",LOOKUP(H83,Valeurs!$A$4:$A$43,Valeurs!$C$4:$C$43))))</f>
        <v>0,00%</v>
      </c>
      <c r="J83" s="116">
        <f>IF(F83="DQ","0",IF(F83="","",IF(F83="DNF","0",LOOKUP(H83,Valeurs!$A$4:Valeurs!$A$43,Valeurs!$B$4:Valeurs!$B$43))))</f>
      </c>
    </row>
    <row r="84" spans="1:10" ht="12.75" hidden="1">
      <c r="A84" s="183" t="str">
        <f>'Ordre de passage'!A15</f>
        <v>CLUB 12</v>
      </c>
      <c r="B84" s="186" t="str">
        <f>'Ordre de passage'!B15</f>
        <v>Participant 12</v>
      </c>
      <c r="C84" s="181"/>
      <c r="D84" s="196"/>
      <c r="E84" s="195"/>
      <c r="F84" s="113">
        <f t="shared" si="6"/>
      </c>
      <c r="G84" s="101"/>
      <c r="H84" s="130">
        <f t="shared" si="5"/>
      </c>
      <c r="I84" s="115" t="str">
        <f>IF(F84="DQ",0,IF(F84="","0,00%",IF(F84="DNF","0,00%",LOOKUP(H84,Valeurs!$A$4:$A$43,Valeurs!$C$4:$C$43))))</f>
        <v>0,00%</v>
      </c>
      <c r="J84" s="116">
        <f>IF(F84="DQ","0",IF(F84="","",IF(F84="DNF","0",LOOKUP(H84,Valeurs!$A$4:Valeurs!$A$43,Valeurs!$B$4:Valeurs!$B$43))))</f>
      </c>
    </row>
    <row r="85" spans="1:10" ht="12.75" hidden="1">
      <c r="A85" s="183" t="str">
        <f>'Ordre de passage'!A16</f>
        <v>CLUB 13</v>
      </c>
      <c r="B85" s="186" t="str">
        <f>'Ordre de passage'!B16</f>
        <v>Participant 13</v>
      </c>
      <c r="C85" s="181"/>
      <c r="D85" s="196"/>
      <c r="E85" s="196"/>
      <c r="F85" s="113">
        <f t="shared" si="6"/>
      </c>
      <c r="G85" s="101"/>
      <c r="H85" s="130">
        <f t="shared" si="5"/>
      </c>
      <c r="I85" s="115" t="str">
        <f>IF(F85="DQ",0,IF(F85="","0,00%",IF(F85="DNF","0,00%",LOOKUP(H85,Valeurs!$A$4:$A$43,Valeurs!$C$4:$C$43))))</f>
        <v>0,00%</v>
      </c>
      <c r="J85" s="116">
        <f>IF(F85="DQ","0",IF(F85="","",IF(F85="DNF","0",LOOKUP(H85,Valeurs!$A$4:Valeurs!$A$43,Valeurs!$B$4:Valeurs!$B$43))))</f>
      </c>
    </row>
    <row r="86" spans="1:10" ht="12.75" hidden="1">
      <c r="A86" s="183" t="str">
        <f>'Ordre de passage'!A17</f>
        <v>CLUB 14</v>
      </c>
      <c r="B86" s="186" t="str">
        <f>'Ordre de passage'!B17</f>
        <v>Participant 14</v>
      </c>
      <c r="C86" s="181"/>
      <c r="D86" s="196"/>
      <c r="E86" s="196"/>
      <c r="F86" s="113">
        <f t="shared" si="6"/>
      </c>
      <c r="G86" s="101"/>
      <c r="H86" s="130">
        <f t="shared" si="5"/>
      </c>
      <c r="I86" s="115" t="str">
        <f>IF(F86="DQ",0,IF(F86="","0,00%",IF(F86="DNF","0,00%",LOOKUP(H86,Valeurs!$A$4:$A$43,Valeurs!$C$4:$C$43))))</f>
        <v>0,00%</v>
      </c>
      <c r="J86" s="116">
        <f>IF(F86="DQ","0",IF(F86="","",IF(F86="DNF","0",LOOKUP(H86,Valeurs!$A$4:Valeurs!$A$43,Valeurs!$B$4:Valeurs!$B$43))))</f>
      </c>
    </row>
    <row r="87" spans="1:10" ht="12.75" hidden="1">
      <c r="A87" s="183" t="str">
        <f>'Ordre de passage'!A18</f>
        <v>CLUB 15</v>
      </c>
      <c r="B87" s="186" t="str">
        <f>'Ordre de passage'!B18</f>
        <v>Participant 15</v>
      </c>
      <c r="C87" s="181"/>
      <c r="D87" s="195"/>
      <c r="E87" s="195"/>
      <c r="F87" s="113">
        <f t="shared" si="6"/>
      </c>
      <c r="G87" s="101"/>
      <c r="H87" s="130">
        <f t="shared" si="5"/>
      </c>
      <c r="I87" s="115" t="str">
        <f>IF(F87="DQ",0,IF(F87="","0,00%",IF(F87="DNF","0,00%",LOOKUP(H87,Valeurs!$A$4:$A$43,Valeurs!$C$4:$C$43))))</f>
        <v>0,00%</v>
      </c>
      <c r="J87" s="116">
        <f>IF(F87="DQ","0",IF(F87="","",IF(F87="DNF","0",LOOKUP(H87,Valeurs!$A$4:Valeurs!$A$43,Valeurs!$B$4:Valeurs!$B$43))))</f>
      </c>
    </row>
    <row r="88" spans="1:10" ht="12.75" hidden="1">
      <c r="A88" s="183" t="str">
        <f>'Ordre de passage'!A19</f>
        <v>CLUB 16</v>
      </c>
      <c r="B88" s="186" t="str">
        <f>'Ordre de passage'!B19</f>
        <v>Participant 16</v>
      </c>
      <c r="C88" s="181"/>
      <c r="D88" s="196"/>
      <c r="E88" s="196"/>
      <c r="F88" s="113">
        <f t="shared" si="6"/>
      </c>
      <c r="G88" s="101"/>
      <c r="H88" s="130">
        <f t="shared" si="5"/>
      </c>
      <c r="I88" s="115" t="str">
        <f>IF(F88="DQ",0,IF(F88="","0,00%",IF(F88="DNF","0,00%",LOOKUP(H88,Valeurs!$A$4:$A$43,Valeurs!$C$4:$C$43))))</f>
        <v>0,00%</v>
      </c>
      <c r="J88" s="116">
        <f>IF(F88="DQ","0",IF(F88="","",IF(F88="DNF","0",LOOKUP(H88,Valeurs!$A$4:Valeurs!$A$43,Valeurs!$B$4:Valeurs!$B$43))))</f>
      </c>
    </row>
    <row r="89" spans="1:10" ht="12.75" hidden="1">
      <c r="A89" s="183" t="str">
        <f>'Ordre de passage'!A20</f>
        <v>CLUB 17</v>
      </c>
      <c r="B89" s="186" t="str">
        <f>'Ordre de passage'!B20</f>
        <v>Participant 17</v>
      </c>
      <c r="C89" s="181"/>
      <c r="D89" s="195"/>
      <c r="E89" s="195"/>
      <c r="F89" s="113">
        <f t="shared" si="6"/>
      </c>
      <c r="G89" s="101"/>
      <c r="H89" s="130">
        <f t="shared" si="5"/>
      </c>
      <c r="I89" s="115" t="str">
        <f>IF(F89="DQ",0,IF(F89="","0,00%",IF(F89="DNF","0,00%",LOOKUP(H89,Valeurs!$A$4:$A$43,Valeurs!$C$4:$C$43))))</f>
        <v>0,00%</v>
      </c>
      <c r="J89" s="116">
        <f>IF(F89="DQ","0",IF(F89="","",IF(F89="DNF","0",LOOKUP(H89,Valeurs!$A$4:Valeurs!$A$43,Valeurs!$B$4:Valeurs!$B$43))))</f>
      </c>
    </row>
    <row r="90" spans="1:10" ht="12.75" hidden="1">
      <c r="A90" s="183" t="str">
        <f>'Ordre de passage'!A21</f>
        <v>CLUB 18</v>
      </c>
      <c r="B90" s="186" t="str">
        <f>'Ordre de passage'!B21</f>
        <v>Participant 18</v>
      </c>
      <c r="C90" s="181"/>
      <c r="D90" s="195"/>
      <c r="E90" s="195"/>
      <c r="F90" s="113">
        <f t="shared" si="6"/>
      </c>
      <c r="G90" s="101"/>
      <c r="H90" s="130">
        <f t="shared" si="5"/>
      </c>
      <c r="I90" s="115" t="str">
        <f>IF(F90="DQ",0,IF(F90="","0,00%",IF(F90="DNF","0,00%",LOOKUP(H90,Valeurs!$A$4:$A$43,Valeurs!$C$4:$C$43))))</f>
        <v>0,00%</v>
      </c>
      <c r="J90" s="116">
        <f>IF(F90="DQ","0",IF(F90="","",IF(F90="DNF","0",LOOKUP(H90,Valeurs!$A$4:Valeurs!$A$43,Valeurs!$B$4:Valeurs!$B$43))))</f>
      </c>
    </row>
    <row r="91" spans="1:10" ht="12.75" hidden="1">
      <c r="A91" s="183" t="str">
        <f>'Ordre de passage'!A22</f>
        <v>CLUB 19</v>
      </c>
      <c r="B91" s="186" t="str">
        <f>'Ordre de passage'!B22</f>
        <v>Participant 19</v>
      </c>
      <c r="C91" s="181"/>
      <c r="D91" s="195"/>
      <c r="E91" s="195"/>
      <c r="F91" s="113">
        <f t="shared" si="6"/>
      </c>
      <c r="G91" s="101"/>
      <c r="H91" s="130">
        <f t="shared" si="5"/>
      </c>
      <c r="I91" s="115" t="str">
        <f>IF(F91="DQ",0,IF(F91="","0,00%",IF(F91="DNF","0,00%",LOOKUP(H91,Valeurs!$A$4:$A$43,Valeurs!$C$4:$C$43))))</f>
        <v>0,00%</v>
      </c>
      <c r="J91" s="116">
        <f>IF(F91="DQ","0",IF(F91="","",IF(F91="DNF","0",LOOKUP(H91,Valeurs!$A$4:Valeurs!$A$43,Valeurs!$B$4:Valeurs!$B$43))))</f>
      </c>
    </row>
    <row r="92" spans="1:10" ht="12.75" hidden="1">
      <c r="A92" s="183" t="str">
        <f>'Ordre de passage'!A23</f>
        <v>CLUB 20</v>
      </c>
      <c r="B92" s="186" t="str">
        <f>'Ordre de passage'!B23</f>
        <v>Participant 20</v>
      </c>
      <c r="C92" s="181"/>
      <c r="D92" s="195"/>
      <c r="E92" s="195"/>
      <c r="F92" s="113">
        <f t="shared" si="6"/>
      </c>
      <c r="G92" s="101"/>
      <c r="H92" s="130">
        <f t="shared" si="5"/>
      </c>
      <c r="I92" s="115" t="str">
        <f>IF(F92="DQ",0,IF(F92="","0,00%",IF(F92="DNF","0,00%",LOOKUP(H92,Valeurs!$A$4:$A$43,Valeurs!$C$4:$C$43))))</f>
        <v>0,00%</v>
      </c>
      <c r="J92" s="116">
        <f>IF(F92="DQ","0",IF(F92="","",IF(F92="DNF","0",LOOKUP(H92,Valeurs!$A$4:Valeurs!$A$43,Valeurs!$B$4:Valeurs!$B$43))))</f>
      </c>
    </row>
    <row r="93" spans="1:10" ht="12.75" hidden="1">
      <c r="A93" s="183" t="str">
        <f>'Ordre de passage'!A24</f>
        <v>CLUB 21</v>
      </c>
      <c r="B93" s="186" t="str">
        <f>'Ordre de passage'!B24</f>
        <v>Participant 21</v>
      </c>
      <c r="C93" s="181"/>
      <c r="D93" s="195"/>
      <c r="E93" s="195"/>
      <c r="F93" s="113">
        <f t="shared" si="6"/>
      </c>
      <c r="G93" s="101"/>
      <c r="H93" s="130">
        <f t="shared" si="5"/>
      </c>
      <c r="I93" s="115" t="str">
        <f>IF(F93="DQ",0,IF(F93="","0,00%",IF(F93="DNF","0,00%",LOOKUP(H93,Valeurs!$A$4:$A$43,Valeurs!$C$4:$C$43))))</f>
        <v>0,00%</v>
      </c>
      <c r="J93" s="116">
        <f>IF(F93="DQ","0",IF(F93="","",IF(F93="DNF","0",LOOKUP(H93,Valeurs!$A$4:Valeurs!$A$43,Valeurs!$B$4:Valeurs!$B$43))))</f>
      </c>
    </row>
    <row r="94" spans="1:10" ht="12.75" hidden="1">
      <c r="A94" s="183" t="str">
        <f>'Ordre de passage'!A25</f>
        <v>CLUB 22</v>
      </c>
      <c r="B94" s="186" t="str">
        <f>'Ordre de passage'!B25</f>
        <v>Participant 22</v>
      </c>
      <c r="C94" s="181"/>
      <c r="D94" s="195"/>
      <c r="E94" s="195"/>
      <c r="F94" s="113">
        <f t="shared" si="6"/>
      </c>
      <c r="G94" s="101"/>
      <c r="H94" s="130">
        <f t="shared" si="5"/>
      </c>
      <c r="I94" s="115" t="str">
        <f>IF(F94="DQ",0,IF(F94="","0,00%",IF(F94="DNF","0,00%",LOOKUP(H94,Valeurs!$A$4:$A$43,Valeurs!$C$4:$C$43))))</f>
        <v>0,00%</v>
      </c>
      <c r="J94" s="116">
        <f>IF(F94="DQ","0",IF(F94="","",IF(F94="DNF","0",LOOKUP(H94,Valeurs!$A$4:Valeurs!$A$43,Valeurs!$B$4:Valeurs!$B$43))))</f>
      </c>
    </row>
    <row r="95" spans="1:10" ht="12.75" hidden="1">
      <c r="A95" s="183" t="str">
        <f>'Ordre de passage'!A26</f>
        <v>CLUB 23</v>
      </c>
      <c r="B95" s="186" t="str">
        <f>'Ordre de passage'!B26</f>
        <v>Participant 23</v>
      </c>
      <c r="C95" s="181"/>
      <c r="D95" s="195"/>
      <c r="E95" s="195"/>
      <c r="F95" s="113">
        <f t="shared" si="6"/>
      </c>
      <c r="G95" s="101"/>
      <c r="H95" s="130">
        <f t="shared" si="5"/>
      </c>
      <c r="I95" s="115" t="str">
        <f>IF(F95="DQ",0,IF(F95="","0,00%",IF(F95="DNF","0,00%",LOOKUP(H95,Valeurs!$A$4:$A$43,Valeurs!$C$4:$C$43))))</f>
        <v>0,00%</v>
      </c>
      <c r="J95" s="116">
        <f>IF(F95="DQ","0",IF(F95="","",IF(F95="DNF","0",LOOKUP(H95,Valeurs!$A$4:Valeurs!$A$43,Valeurs!$B$4:Valeurs!$B$43))))</f>
      </c>
    </row>
    <row r="96" spans="1:10" ht="12.75" hidden="1">
      <c r="A96" s="183" t="str">
        <f>'Ordre de passage'!A27</f>
        <v>CLUB 24</v>
      </c>
      <c r="B96" s="186" t="str">
        <f>'Ordre de passage'!B27</f>
        <v>Participant 24</v>
      </c>
      <c r="C96" s="181"/>
      <c r="D96" s="195"/>
      <c r="E96" s="195"/>
      <c r="F96" s="113">
        <f t="shared" si="6"/>
      </c>
      <c r="G96" s="101"/>
      <c r="H96" s="130">
        <f t="shared" si="5"/>
      </c>
      <c r="I96" s="115" t="str">
        <f>IF(F96="DQ",0,IF(F96="","0,00%",IF(F96="DNF","0,00%",LOOKUP(H96,Valeurs!$A$4:$A$43,Valeurs!$C$4:$C$43))))</f>
        <v>0,00%</v>
      </c>
      <c r="J96" s="116">
        <f>IF(F96="DQ","0",IF(F96="","",IF(F96="DNF","0",LOOKUP(H96,Valeurs!$A$4:Valeurs!$A$43,Valeurs!$B$4:Valeurs!$B$43))))</f>
      </c>
    </row>
    <row r="97" spans="1:10" ht="12.75" hidden="1">
      <c r="A97" s="183" t="str">
        <f>'Ordre de passage'!A28</f>
        <v>CLUB 25</v>
      </c>
      <c r="B97" s="186" t="str">
        <f>'Ordre de passage'!B28</f>
        <v>Participant 25</v>
      </c>
      <c r="C97" s="181"/>
      <c r="D97" s="195"/>
      <c r="E97" s="195"/>
      <c r="F97" s="113">
        <f t="shared" si="6"/>
      </c>
      <c r="G97" s="101"/>
      <c r="H97" s="130">
        <f t="shared" si="5"/>
      </c>
      <c r="I97" s="115" t="str">
        <f>IF(F97="DQ",0,IF(F97="","0,00%",IF(F97="DNF","0,00%",LOOKUP(H97,Valeurs!$A$4:$A$43,Valeurs!$C$4:$C$43))))</f>
        <v>0,00%</v>
      </c>
      <c r="J97" s="116">
        <f>IF(F97="DQ","0",IF(F97="","",IF(F97="DNF","0",LOOKUP(H97,Valeurs!$A$4:Valeurs!$A$43,Valeurs!$B$4:Valeurs!$B$43))))</f>
      </c>
    </row>
    <row r="98" spans="1:10" ht="12.75" hidden="1">
      <c r="A98" s="183" t="str">
        <f>'Ordre de passage'!A29</f>
        <v>CLUB 26</v>
      </c>
      <c r="B98" s="186" t="str">
        <f>'Ordre de passage'!B29</f>
        <v>Participant 26</v>
      </c>
      <c r="C98" s="181"/>
      <c r="D98" s="195"/>
      <c r="E98" s="195"/>
      <c r="F98" s="113">
        <f t="shared" si="6"/>
      </c>
      <c r="G98" s="101"/>
      <c r="H98" s="130">
        <f t="shared" si="5"/>
      </c>
      <c r="I98" s="115" t="str">
        <f>IF(F98="DQ",0,IF(F98="","0,00%",IF(F98="DNF","0,00%",LOOKUP(H98,Valeurs!$A$4:$A$43,Valeurs!$C$4:$C$43))))</f>
        <v>0,00%</v>
      </c>
      <c r="J98" s="116">
        <f>IF(F98="DQ","0",IF(F98="","",IF(F98="DNF","0",LOOKUP(H98,Valeurs!$A$4:Valeurs!$A$43,Valeurs!$B$4:Valeurs!$B$43))))</f>
      </c>
    </row>
    <row r="99" spans="1:10" ht="12.75" hidden="1">
      <c r="A99" s="183" t="str">
        <f>'Ordre de passage'!A30</f>
        <v>CLUB 27</v>
      </c>
      <c r="B99" s="186" t="str">
        <f>'Ordre de passage'!B30</f>
        <v>Participant 27</v>
      </c>
      <c r="C99" s="181"/>
      <c r="D99" s="195"/>
      <c r="E99" s="195"/>
      <c r="F99" s="113">
        <f t="shared" si="6"/>
      </c>
      <c r="G99" s="101"/>
      <c r="H99" s="130">
        <f t="shared" si="5"/>
      </c>
      <c r="I99" s="115" t="str">
        <f>IF(F99="DQ",0,IF(F99="","0,00%",IF(F99="DNF","0,00%",LOOKUP(H99,Valeurs!$A$4:$A$43,Valeurs!$C$4:$C$43))))</f>
        <v>0,00%</v>
      </c>
      <c r="J99" s="116">
        <f>IF(F99="DQ","0",IF(F99="","",IF(F99="DNF","0",LOOKUP(H99,Valeurs!$A$4:Valeurs!$A$43,Valeurs!$B$4:Valeurs!$B$43))))</f>
      </c>
    </row>
    <row r="100" spans="1:10" ht="12.75" hidden="1">
      <c r="A100" s="183" t="str">
        <f>'Ordre de passage'!A31</f>
        <v>CLUB 28</v>
      </c>
      <c r="B100" s="186" t="str">
        <f>'Ordre de passage'!B31</f>
        <v>Participant 28</v>
      </c>
      <c r="C100" s="181"/>
      <c r="D100" s="195"/>
      <c r="E100" s="195"/>
      <c r="F100" s="113">
        <f t="shared" si="6"/>
      </c>
      <c r="G100" s="101"/>
      <c r="H100" s="130">
        <f t="shared" si="5"/>
      </c>
      <c r="I100" s="115" t="str">
        <f>IF(F100="DQ",0,IF(F100="","0,00%",IF(F100="DNF","0,00%",LOOKUP(H100,Valeurs!$A$4:$A$43,Valeurs!$C$4:$C$43))))</f>
        <v>0,00%</v>
      </c>
      <c r="J100" s="116">
        <f>IF(F100="DQ","0",IF(F100="","",IF(F100="DNF","0",LOOKUP(H100,Valeurs!$A$4:Valeurs!$A$43,Valeurs!$B$4:Valeurs!$B$43))))</f>
      </c>
    </row>
    <row r="101" spans="1:15" ht="12.75" hidden="1">
      <c r="A101" s="183" t="str">
        <f>'Ordre de passage'!A32</f>
        <v>CLUB 29</v>
      </c>
      <c r="B101" s="186" t="str">
        <f>'Ordre de passage'!B32</f>
        <v>Participant 29</v>
      </c>
      <c r="C101" s="181"/>
      <c r="D101" s="195"/>
      <c r="E101" s="195"/>
      <c r="F101" s="113">
        <f t="shared" si="6"/>
      </c>
      <c r="G101" s="101"/>
      <c r="H101" s="130">
        <f t="shared" si="5"/>
      </c>
      <c r="I101" s="115" t="str">
        <f>IF(F101="DQ",0,IF(F101="","0,00%",IF(F101="DNF","0,00%",LOOKUP(H101,Valeurs!$A$4:$A$43,Valeurs!$C$4:$C$43))))</f>
        <v>0,00%</v>
      </c>
      <c r="J101" s="116">
        <f>IF(F101="DQ","0",IF(F101="","",IF(F101="DNF","0",LOOKUP(H101,Valeurs!$A$4:Valeurs!$A$43,Valeurs!$B$4:Valeurs!$B$43))))</f>
      </c>
      <c r="O101" s="107" t="s">
        <v>62</v>
      </c>
    </row>
    <row r="102" spans="1:10" ht="13.5" hidden="1" thickBot="1">
      <c r="A102" s="184" t="str">
        <f>'Ordre de passage'!A33</f>
        <v>CLUB 30</v>
      </c>
      <c r="B102" s="187" t="str">
        <f>'Ordre de passage'!B33</f>
        <v>Participant 30</v>
      </c>
      <c r="C102" s="181"/>
      <c r="D102" s="197"/>
      <c r="E102" s="197"/>
      <c r="F102" s="120">
        <f t="shared" si="6"/>
      </c>
      <c r="G102" s="106"/>
      <c r="H102" s="199">
        <f t="shared" si="5"/>
      </c>
      <c r="I102" s="118" t="str">
        <f>IF(F102="DQ",0,IF(F102="","0,00%",IF(F102="DNF","0,00%",LOOKUP(H102,Valeurs!$A$4:$A$43,Valeurs!$C$4:$C$43))))</f>
        <v>0,00%</v>
      </c>
      <c r="J102" s="198">
        <f>IF(F102="DQ","0",IF(F102="","",IF(F102="DNF","0",LOOKUP(H102,Valeurs!$A$4:Valeurs!$A$43,Valeurs!$B$4:Valeurs!$B$43))))</f>
      </c>
    </row>
    <row r="103" ht="13.5" thickBot="1"/>
    <row r="104" spans="1:18" ht="18">
      <c r="A104" s="548" t="s">
        <v>56</v>
      </c>
      <c r="B104" s="549"/>
      <c r="C104" s="549"/>
      <c r="D104" s="549"/>
      <c r="E104" s="549"/>
      <c r="F104" s="549"/>
      <c r="G104" s="549"/>
      <c r="H104" s="549"/>
      <c r="I104" s="549"/>
      <c r="J104" s="549"/>
      <c r="K104" s="549"/>
      <c r="L104" s="549"/>
      <c r="M104" s="549"/>
      <c r="N104" s="549"/>
      <c r="O104" s="549"/>
      <c r="P104" s="549"/>
      <c r="Q104" s="549"/>
      <c r="R104" s="550"/>
    </row>
    <row r="105" spans="1:18" ht="27" thickBot="1">
      <c r="A105" s="551" t="s">
        <v>57</v>
      </c>
      <c r="B105" s="552"/>
      <c r="C105" s="552"/>
      <c r="D105" s="552"/>
      <c r="E105" s="552"/>
      <c r="F105" s="552"/>
      <c r="G105" s="552"/>
      <c r="H105" s="552"/>
      <c r="I105" s="552"/>
      <c r="J105" s="552"/>
      <c r="K105" s="552"/>
      <c r="L105" s="552"/>
      <c r="M105" s="552"/>
      <c r="N105" s="552"/>
      <c r="O105" s="552"/>
      <c r="P105" s="552"/>
      <c r="Q105" s="552"/>
      <c r="R105" s="553"/>
    </row>
    <row r="106" spans="1:18" ht="16.5" thickBot="1">
      <c r="A106" s="437" t="s">
        <v>47</v>
      </c>
      <c r="B106" s="437" t="s">
        <v>51</v>
      </c>
      <c r="C106" s="439"/>
      <c r="D106" s="437" t="s">
        <v>9</v>
      </c>
      <c r="E106" s="437" t="s">
        <v>44</v>
      </c>
      <c r="F106" s="437" t="s">
        <v>3</v>
      </c>
      <c r="G106" s="461"/>
      <c r="H106" s="233" t="s">
        <v>1</v>
      </c>
      <c r="I106" s="452" t="s">
        <v>183</v>
      </c>
      <c r="J106" s="452"/>
      <c r="K106" s="452" t="s">
        <v>184</v>
      </c>
      <c r="L106" s="452"/>
      <c r="M106" s="459" t="s">
        <v>185</v>
      </c>
      <c r="N106" s="460"/>
      <c r="O106" s="452" t="s">
        <v>186</v>
      </c>
      <c r="P106" s="452"/>
      <c r="Q106" s="441" t="s">
        <v>14</v>
      </c>
      <c r="R106" s="441"/>
    </row>
    <row r="107" spans="1:18" ht="13.5" thickBot="1">
      <c r="A107" s="438"/>
      <c r="B107" s="438"/>
      <c r="C107" s="440"/>
      <c r="D107" s="438"/>
      <c r="E107" s="438"/>
      <c r="F107" s="438"/>
      <c r="G107" s="462"/>
      <c r="H107" s="233">
        <f>SUM(I107,K107,M107,O107,Q10,Q107)</f>
        <v>304.5</v>
      </c>
      <c r="I107" s="205">
        <v>87.5</v>
      </c>
      <c r="J107" s="108" t="s">
        <v>9</v>
      </c>
      <c r="K107" s="205">
        <v>58.5</v>
      </c>
      <c r="L107" s="108" t="s">
        <v>9</v>
      </c>
      <c r="M107" s="205">
        <v>58.5</v>
      </c>
      <c r="N107" s="108" t="s">
        <v>9</v>
      </c>
      <c r="O107" s="205">
        <v>50</v>
      </c>
      <c r="P107" s="108" t="s">
        <v>9</v>
      </c>
      <c r="Q107" s="205">
        <v>50</v>
      </c>
      <c r="R107" s="108" t="s">
        <v>9</v>
      </c>
    </row>
    <row r="108" spans="1:18" ht="12.75">
      <c r="A108" s="229" t="str">
        <f>'Ordre de passage'!A4</f>
        <v>SSSL</v>
      </c>
      <c r="B108" s="230" t="str">
        <f>'Ordre de passage'!B4</f>
        <v>Sybel Roy</v>
      </c>
      <c r="C108" s="112"/>
      <c r="D108" s="175">
        <f>IF(H108="","",RANK(H108,$H$108:$H$137))</f>
        <v>2</v>
      </c>
      <c r="E108" s="132">
        <f>IF(H108="","",LOOKUP(D108,Valeurs!$D$4:Valeurs!$D$43,Valeurs!$E$4:Valeurs!$E$43))</f>
        <v>18</v>
      </c>
      <c r="F108" s="133">
        <f>IF(D108="","0,00%",LOOKUP(D108,Valeurs!$D$4:$D$43,Valeurs!$F$4:$F$43))</f>
        <v>0.18000000000000002</v>
      </c>
      <c r="G108" s="225"/>
      <c r="H108" s="234">
        <f>IF(I108="","",SUM(I108,K108,M108,O108,Q108))</f>
        <v>230.75</v>
      </c>
      <c r="I108" s="206">
        <v>54.25</v>
      </c>
      <c r="J108" s="171">
        <f aca="true" t="shared" si="7" ref="J108:J137">IF(I108="","",RANK(I108,$I$108:$I$137))</f>
        <v>5</v>
      </c>
      <c r="K108" s="206">
        <v>46.5</v>
      </c>
      <c r="L108" s="137">
        <f aca="true" t="shared" si="8" ref="L108:L137">IF(K108="","",RANK(K108,$K$108:$K$137))</f>
        <v>1</v>
      </c>
      <c r="M108" s="206">
        <v>48</v>
      </c>
      <c r="N108" s="137">
        <f aca="true" t="shared" si="9" ref="N108:N137">IF(M108="","",RANK(M108,$M$108:$M$137))</f>
        <v>1</v>
      </c>
      <c r="O108" s="206">
        <v>36</v>
      </c>
      <c r="P108" s="137">
        <f aca="true" t="shared" si="10" ref="P108:P137">IF(O108="","",RANK(O108,$O$108:$O$137))</f>
        <v>5</v>
      </c>
      <c r="Q108" s="209">
        <v>46</v>
      </c>
      <c r="R108" s="134">
        <f>IF(Q108="","",RANK(Q108,$Q$108:$Q$137))</f>
        <v>1</v>
      </c>
    </row>
    <row r="109" spans="1:18" ht="12.75">
      <c r="A109" s="189" t="str">
        <f>'Ordre de passage'!A5</f>
        <v>CSRN</v>
      </c>
      <c r="B109" s="190" t="str">
        <f>'Ordre de passage'!B5</f>
        <v>Samya Chakir</v>
      </c>
      <c r="C109" s="110"/>
      <c r="D109" s="175">
        <f aca="true" t="shared" si="11" ref="D109:D137">IF(H109="","",RANK(H109,$H$108:$H$137))</f>
        <v>3</v>
      </c>
      <c r="E109" s="132">
        <f>IF(H109="","",LOOKUP(D109,Valeurs!$D$4:Valeurs!$D$43,Valeurs!$E$4:Valeurs!$E$43))</f>
        <v>16</v>
      </c>
      <c r="F109" s="133">
        <f>IF(D109="","0,00%",LOOKUP(D109,Valeurs!$D$4:$D$43,Valeurs!$F$4:$F$43))</f>
        <v>0.16000000000000003</v>
      </c>
      <c r="G109" s="225"/>
      <c r="H109" s="234">
        <f>IF(I109="","",SUM(I109,K109,M109,O109,Q109))</f>
        <v>218.25</v>
      </c>
      <c r="I109" s="207">
        <v>61.25</v>
      </c>
      <c r="J109" s="172">
        <f t="shared" si="7"/>
        <v>1</v>
      </c>
      <c r="K109" s="207">
        <v>39</v>
      </c>
      <c r="L109" s="139">
        <f t="shared" si="8"/>
        <v>4</v>
      </c>
      <c r="M109" s="207">
        <v>36</v>
      </c>
      <c r="N109" s="139">
        <f t="shared" si="9"/>
        <v>3</v>
      </c>
      <c r="O109" s="207">
        <v>45</v>
      </c>
      <c r="P109" s="139">
        <f t="shared" si="10"/>
        <v>1</v>
      </c>
      <c r="Q109" s="210">
        <v>37</v>
      </c>
      <c r="R109" s="134">
        <f>IF(Q109="","",RANK(Q109,$Q$108:$Q$137))</f>
        <v>4</v>
      </c>
    </row>
    <row r="110" spans="1:18" ht="12.75">
      <c r="A110" s="189" t="str">
        <f>'Ordre de passage'!A6</f>
        <v>CSRN</v>
      </c>
      <c r="B110" s="190" t="str">
        <f>'Ordre de passage'!B6</f>
        <v>Gabrielle Thibodeau</v>
      </c>
      <c r="C110" s="110"/>
      <c r="D110" s="175">
        <f t="shared" si="11"/>
        <v>4</v>
      </c>
      <c r="E110" s="132">
        <f>IF(H110="","",LOOKUP(D110,Valeurs!$D$4:Valeurs!$D$43,Valeurs!$E$4:Valeurs!$E$43))</f>
        <v>14</v>
      </c>
      <c r="F110" s="133">
        <f>IF(D110="","0,00%",LOOKUP(D110,Valeurs!$D$4:$D$43,Valeurs!$F$4:$F$43))</f>
        <v>0.13999999999999999</v>
      </c>
      <c r="G110" s="225"/>
      <c r="H110" s="234">
        <f>IF(I110="","",SUM(I110,K110,M110,O110,Q110))</f>
        <v>202.5</v>
      </c>
      <c r="I110" s="207">
        <v>56</v>
      </c>
      <c r="J110" s="172">
        <f t="shared" si="7"/>
        <v>4</v>
      </c>
      <c r="K110" s="207">
        <v>37.5</v>
      </c>
      <c r="L110" s="139">
        <f t="shared" si="8"/>
        <v>5</v>
      </c>
      <c r="M110" s="207">
        <v>31.5</v>
      </c>
      <c r="N110" s="139">
        <f t="shared" si="9"/>
        <v>4</v>
      </c>
      <c r="O110" s="207">
        <v>40.5</v>
      </c>
      <c r="P110" s="139">
        <f t="shared" si="10"/>
        <v>4</v>
      </c>
      <c r="Q110" s="210">
        <v>37</v>
      </c>
      <c r="R110" s="134">
        <f>IF(Q110="","",RANK(Q110,$Q$108:$Q$137))</f>
        <v>4</v>
      </c>
    </row>
    <row r="111" spans="1:18" ht="12.75">
      <c r="A111" s="189" t="str">
        <f>'Ordre de passage'!A7</f>
        <v>CSRN</v>
      </c>
      <c r="B111" s="190" t="str">
        <f>'Ordre de passage'!B7</f>
        <v>Anabelle Rhéaume</v>
      </c>
      <c r="C111" s="110"/>
      <c r="D111" s="175">
        <f t="shared" si="11"/>
        <v>6</v>
      </c>
      <c r="E111" s="132">
        <f>IF(H111="","",LOOKUP(D111,Valeurs!$D$4:Valeurs!$D$43,Valeurs!$E$4:Valeurs!$E$43))</f>
        <v>12</v>
      </c>
      <c r="F111" s="133">
        <f>IF(D111="","0,00%",LOOKUP(D111,Valeurs!$D$4:$D$43,Valeurs!$F$4:$F$43))</f>
        <v>0.12</v>
      </c>
      <c r="G111" s="225"/>
      <c r="H111" s="234">
        <f>IF(I111="","",SUM(I111,K111,M111,O111,Q111))</f>
        <v>176.5</v>
      </c>
      <c r="I111" s="207">
        <v>42</v>
      </c>
      <c r="J111" s="172">
        <f t="shared" si="7"/>
        <v>6</v>
      </c>
      <c r="K111" s="207">
        <v>25.5</v>
      </c>
      <c r="L111" s="139">
        <f t="shared" si="8"/>
        <v>6</v>
      </c>
      <c r="M111" s="207">
        <v>27</v>
      </c>
      <c r="N111" s="139">
        <f t="shared" si="9"/>
        <v>5</v>
      </c>
      <c r="O111" s="207">
        <v>36</v>
      </c>
      <c r="P111" s="139">
        <f t="shared" si="10"/>
        <v>5</v>
      </c>
      <c r="Q111" s="210">
        <v>46</v>
      </c>
      <c r="R111" s="134">
        <f>IF(Q111="","",RANK(Q111,$Q$108:$Q$137))</f>
        <v>1</v>
      </c>
    </row>
    <row r="112" spans="1:18" ht="12.75">
      <c r="A112" s="189" t="str">
        <f>'Ordre de passage'!A8</f>
        <v>CSRN</v>
      </c>
      <c r="B112" s="190" t="str">
        <f>'Ordre de passage'!B8</f>
        <v>Zoé Martin</v>
      </c>
      <c r="C112" s="110"/>
      <c r="D112" s="175">
        <f t="shared" si="11"/>
        <v>5</v>
      </c>
      <c r="E112" s="132">
        <f>IF(H112="","",LOOKUP(D112,Valeurs!$D$4:Valeurs!$D$43,Valeurs!$E$4:Valeurs!$E$43))</f>
        <v>13</v>
      </c>
      <c r="F112" s="133">
        <f>IF(D112="","0,00%",LOOKUP(D112,Valeurs!$D$4:$D$43,Valeurs!$F$4:$F$43))</f>
        <v>0.13</v>
      </c>
      <c r="G112" s="225"/>
      <c r="H112" s="234">
        <f>IF(I112="","",SUM(I112,K112,M112,O112,Q112))</f>
        <v>177.75</v>
      </c>
      <c r="I112" s="207">
        <v>57.75</v>
      </c>
      <c r="J112" s="172">
        <f t="shared" si="7"/>
        <v>2</v>
      </c>
      <c r="K112" s="207">
        <v>42</v>
      </c>
      <c r="L112" s="139">
        <f t="shared" si="8"/>
        <v>3</v>
      </c>
      <c r="M112" s="207">
        <v>0</v>
      </c>
      <c r="N112" s="139">
        <f t="shared" si="9"/>
        <v>6</v>
      </c>
      <c r="O112" s="207">
        <v>45</v>
      </c>
      <c r="P112" s="139">
        <f t="shared" si="10"/>
        <v>1</v>
      </c>
      <c r="Q112" s="210">
        <v>33</v>
      </c>
      <c r="R112" s="134">
        <f>IF(Q112="","",RANK(Q112,$Q$108:$Q$137))</f>
        <v>6</v>
      </c>
    </row>
    <row r="113" spans="1:18" ht="12.75">
      <c r="A113" s="189" t="str">
        <f>'Ordre de passage'!A9</f>
        <v>CSRAD</v>
      </c>
      <c r="B113" s="190" t="str">
        <f>'Ordre de passage'!B9</f>
        <v>Malory Boisclair</v>
      </c>
      <c r="C113" s="110"/>
      <c r="D113" s="175">
        <f t="shared" si="11"/>
        <v>1</v>
      </c>
      <c r="E113" s="132">
        <f>IF(H113="","",LOOKUP(D113,Valeurs!$D$4:Valeurs!$D$43,Valeurs!$E$4:Valeurs!$E$43))</f>
        <v>20</v>
      </c>
      <c r="F113" s="133">
        <f>IF(D113="","0,00%",LOOKUP(D113,Valeurs!$D$4:$D$43,Valeurs!$F$4:$F$43))</f>
        <v>0.2</v>
      </c>
      <c r="G113" s="225"/>
      <c r="H113" s="234">
        <f>IF(I113="","",SUM(I113,K113,M113,O113,Q113))</f>
        <v>243.25</v>
      </c>
      <c r="I113" s="207">
        <v>57.75</v>
      </c>
      <c r="J113" s="172">
        <f t="shared" si="7"/>
        <v>2</v>
      </c>
      <c r="K113" s="207">
        <v>46.5</v>
      </c>
      <c r="L113" s="139">
        <f t="shared" si="8"/>
        <v>1</v>
      </c>
      <c r="M113" s="207">
        <v>48</v>
      </c>
      <c r="N113" s="139">
        <f t="shared" si="9"/>
        <v>1</v>
      </c>
      <c r="O113" s="207">
        <v>45</v>
      </c>
      <c r="P113" s="139">
        <f t="shared" si="10"/>
        <v>1</v>
      </c>
      <c r="Q113" s="210">
        <v>46</v>
      </c>
      <c r="R113" s="134">
        <f>IF(Q113="","",RANK(Q113,$Q$108:$Q$137))</f>
        <v>1</v>
      </c>
    </row>
    <row r="114" spans="1:20" ht="12.75" hidden="1">
      <c r="A114" s="189" t="str">
        <f>'Ordre de passage'!A10</f>
        <v>CAEM</v>
      </c>
      <c r="B114" s="190" t="str">
        <f>'Ordre de passage'!B10</f>
        <v>Aglaé Chisogne</v>
      </c>
      <c r="C114" s="110"/>
      <c r="D114" s="175">
        <f t="shared" si="11"/>
      </c>
      <c r="E114" s="132">
        <f>IF(H114="","",LOOKUP(D114,Valeurs!$D$4:Valeurs!$D$43,Valeurs!$E$4:Valeurs!$E$43))</f>
      </c>
      <c r="F114" s="133" t="str">
        <f>IF(D114="","0,00%",LOOKUP(D114,Valeurs!$D$4:$D$43,Valeurs!$F$4:$F$43))</f>
        <v>0,00%</v>
      </c>
      <c r="G114" s="225"/>
      <c r="H114" s="234">
        <f aca="true" t="shared" si="12" ref="H114:H137">IF(I114="","",SUM(I114,K114,M114,O114,Q114,S114))</f>
      </c>
      <c r="I114" s="207"/>
      <c r="J114" s="172">
        <f t="shared" si="7"/>
      </c>
      <c r="K114" s="207"/>
      <c r="L114" s="139">
        <f t="shared" si="8"/>
      </c>
      <c r="M114" s="207"/>
      <c r="N114" s="139">
        <f t="shared" si="9"/>
      </c>
      <c r="O114" s="207"/>
      <c r="P114" s="139">
        <f t="shared" si="10"/>
      </c>
      <c r="Q114" s="207"/>
      <c r="R114" s="139">
        <f>IF(Q114="","",RANK(Q114,$Q$114:$Q$137))</f>
      </c>
      <c r="S114" s="210"/>
      <c r="T114" s="134">
        <f>IF(S114="","",RANK(S114,$S$108:$S$137))</f>
      </c>
    </row>
    <row r="115" spans="1:20" ht="12.75" hidden="1">
      <c r="A115" s="189" t="str">
        <f>'Ordre de passage'!A11</f>
        <v>CLUB 8</v>
      </c>
      <c r="B115" s="190" t="str">
        <f>'Ordre de passage'!B11</f>
        <v>Participant 8</v>
      </c>
      <c r="C115" s="110"/>
      <c r="D115" s="175">
        <f t="shared" si="11"/>
      </c>
      <c r="E115" s="132">
        <f>IF(H115="","",LOOKUP(D115,Valeurs!$D$4:Valeurs!$D$43,Valeurs!$E$4:Valeurs!$E$43))</f>
      </c>
      <c r="F115" s="133" t="str">
        <f>IF(D115="","0,00%",LOOKUP(D115,Valeurs!$D$4:$D$43,Valeurs!$F$4:$F$43))</f>
        <v>0,00%</v>
      </c>
      <c r="G115" s="225"/>
      <c r="H115" s="234">
        <f t="shared" si="12"/>
      </c>
      <c r="I115" s="207"/>
      <c r="J115" s="172">
        <f t="shared" si="7"/>
      </c>
      <c r="K115" s="207"/>
      <c r="L115" s="139">
        <f t="shared" si="8"/>
      </c>
      <c r="M115" s="207"/>
      <c r="N115" s="139">
        <f t="shared" si="9"/>
      </c>
      <c r="O115" s="207"/>
      <c r="P115" s="139">
        <f t="shared" si="10"/>
      </c>
      <c r="Q115" s="207"/>
      <c r="R115" s="139">
        <f>IF(Q115="","",RANK(Q115,$Q$114:$Q$137))</f>
      </c>
      <c r="S115" s="210"/>
      <c r="T115" s="134">
        <f>IF(S115="","",RANK(S115,$S$108:$S$137))</f>
      </c>
    </row>
    <row r="116" spans="1:20" ht="12.75" hidden="1">
      <c r="A116" s="189" t="str">
        <f>'Ordre de passage'!A12</f>
        <v>CLUB 9</v>
      </c>
      <c r="B116" s="190" t="str">
        <f>'Ordre de passage'!B12</f>
        <v>Participant 9</v>
      </c>
      <c r="C116" s="110"/>
      <c r="D116" s="175">
        <f t="shared" si="11"/>
      </c>
      <c r="E116" s="132">
        <f>IF(H116="","",LOOKUP(D116,Valeurs!$D$4:Valeurs!$D$43,Valeurs!$E$4:Valeurs!$E$43))</f>
      </c>
      <c r="F116" s="133" t="str">
        <f>IF(D116="","0,00%",LOOKUP(D116,Valeurs!$D$4:$D$43,Valeurs!$F$4:$F$43))</f>
        <v>0,00%</v>
      </c>
      <c r="G116" s="225"/>
      <c r="H116" s="234">
        <f t="shared" si="12"/>
      </c>
      <c r="I116" s="207"/>
      <c r="J116" s="172">
        <f t="shared" si="7"/>
      </c>
      <c r="K116" s="207"/>
      <c r="L116" s="139">
        <f t="shared" si="8"/>
      </c>
      <c r="M116" s="207"/>
      <c r="N116" s="139">
        <f t="shared" si="9"/>
      </c>
      <c r="O116" s="207"/>
      <c r="P116" s="139">
        <f t="shared" si="10"/>
      </c>
      <c r="Q116" s="207"/>
      <c r="R116" s="139">
        <f>IF(Q116="","",RANK(Q116,$Q$114:$Q$137))</f>
      </c>
      <c r="S116" s="210"/>
      <c r="T116" s="134">
        <f>IF(S116="","",RANK(S116,$S$108:$S$137))</f>
      </c>
    </row>
    <row r="117" spans="1:20" ht="12.75" hidden="1">
      <c r="A117" s="189" t="str">
        <f>'Ordre de passage'!A13</f>
        <v>CLUB 10</v>
      </c>
      <c r="B117" s="190" t="str">
        <f>'Ordre de passage'!B13</f>
        <v>Participant 10</v>
      </c>
      <c r="C117" s="110"/>
      <c r="D117" s="175">
        <f t="shared" si="11"/>
      </c>
      <c r="E117" s="132">
        <f>IF(H117="","",LOOKUP(D117,Valeurs!$D$4:Valeurs!$D$43,Valeurs!$E$4:Valeurs!$E$43))</f>
      </c>
      <c r="F117" s="133" t="str">
        <f>IF(D117="","0,00%",LOOKUP(D117,Valeurs!$D$4:$D$43,Valeurs!$F$4:$F$43))</f>
        <v>0,00%</v>
      </c>
      <c r="G117" s="225"/>
      <c r="H117" s="234">
        <f t="shared" si="12"/>
      </c>
      <c r="I117" s="207"/>
      <c r="J117" s="172">
        <f t="shared" si="7"/>
      </c>
      <c r="K117" s="207"/>
      <c r="L117" s="139">
        <f t="shared" si="8"/>
      </c>
      <c r="M117" s="207"/>
      <c r="N117" s="139">
        <f t="shared" si="9"/>
      </c>
      <c r="O117" s="207"/>
      <c r="P117" s="139">
        <f t="shared" si="10"/>
      </c>
      <c r="Q117" s="207"/>
      <c r="R117" s="139">
        <f>IF(Q117="","",RANK(Q117,$Q$114:$Q$137))</f>
      </c>
      <c r="S117" s="210"/>
      <c r="T117" s="134">
        <f>IF(S117="","",RANK(S117,$S$108:$S$137))</f>
      </c>
    </row>
    <row r="118" spans="1:20" ht="12.75" hidden="1">
      <c r="A118" s="189" t="str">
        <f>'Ordre de passage'!A14</f>
        <v>CLUB 11</v>
      </c>
      <c r="B118" s="190" t="str">
        <f>'Ordre de passage'!B14</f>
        <v>Participant 11</v>
      </c>
      <c r="C118" s="110"/>
      <c r="D118" s="175">
        <f t="shared" si="11"/>
      </c>
      <c r="E118" s="132">
        <f>IF(H118="","",LOOKUP(D118,Valeurs!$D$4:Valeurs!$D$43,Valeurs!$E$4:Valeurs!$E$43))</f>
      </c>
      <c r="F118" s="133" t="str">
        <f>IF(D118="","0,00%",LOOKUP(D118,Valeurs!$D$4:$D$43,Valeurs!$F$4:$F$43))</f>
        <v>0,00%</v>
      </c>
      <c r="G118" s="225"/>
      <c r="H118" s="234">
        <f t="shared" si="12"/>
      </c>
      <c r="I118" s="207"/>
      <c r="J118" s="172">
        <f t="shared" si="7"/>
      </c>
      <c r="K118" s="207"/>
      <c r="L118" s="139">
        <f t="shared" si="8"/>
      </c>
      <c r="M118" s="207"/>
      <c r="N118" s="139">
        <f t="shared" si="9"/>
      </c>
      <c r="O118" s="207"/>
      <c r="P118" s="139">
        <f t="shared" si="10"/>
      </c>
      <c r="Q118" s="207"/>
      <c r="R118" s="139">
        <f>IF(Q118="","",RANK(Q118,$Q$114:$Q$137))</f>
      </c>
      <c r="S118" s="210"/>
      <c r="T118" s="134">
        <f>IF(S118="","",RANK(S118,$S$108:$S$137))</f>
      </c>
    </row>
    <row r="119" spans="1:20" ht="12.75" hidden="1">
      <c r="A119" s="189" t="str">
        <f>'Ordre de passage'!A15</f>
        <v>CLUB 12</v>
      </c>
      <c r="B119" s="190" t="str">
        <f>'Ordre de passage'!B15</f>
        <v>Participant 12</v>
      </c>
      <c r="C119" s="110"/>
      <c r="D119" s="175">
        <f t="shared" si="11"/>
      </c>
      <c r="E119" s="132">
        <f>IF(H119="","",LOOKUP(D119,Valeurs!$D$4:Valeurs!$D$43,Valeurs!$E$4:Valeurs!$E$43))</f>
      </c>
      <c r="F119" s="133" t="str">
        <f>IF(D119="","0,00%",LOOKUP(D119,Valeurs!$D$4:$D$43,Valeurs!$F$4:$F$43))</f>
        <v>0,00%</v>
      </c>
      <c r="G119" s="225"/>
      <c r="H119" s="234">
        <f t="shared" si="12"/>
      </c>
      <c r="I119" s="207"/>
      <c r="J119" s="172">
        <f t="shared" si="7"/>
      </c>
      <c r="K119" s="207"/>
      <c r="L119" s="139">
        <f t="shared" si="8"/>
      </c>
      <c r="M119" s="207"/>
      <c r="N119" s="139">
        <f t="shared" si="9"/>
      </c>
      <c r="O119" s="207"/>
      <c r="P119" s="139">
        <f t="shared" si="10"/>
      </c>
      <c r="Q119" s="207"/>
      <c r="R119" s="139">
        <f>IF(Q119="","",RANK(Q119,$Q$114:$Q$137))</f>
      </c>
      <c r="S119" s="210"/>
      <c r="T119" s="134">
        <f>IF(S119="","",RANK(S119,$S$108:$S$137))</f>
      </c>
    </row>
    <row r="120" spans="1:20" ht="12.75" hidden="1">
      <c r="A120" s="189" t="str">
        <f>'Ordre de passage'!A16</f>
        <v>CLUB 13</v>
      </c>
      <c r="B120" s="190" t="str">
        <f>'Ordre de passage'!B16</f>
        <v>Participant 13</v>
      </c>
      <c r="C120" s="110"/>
      <c r="D120" s="175">
        <f t="shared" si="11"/>
      </c>
      <c r="E120" s="132">
        <f>IF(H120="","",LOOKUP(D120,Valeurs!$D$4:Valeurs!$D$43,Valeurs!$E$4:Valeurs!$E$43))</f>
      </c>
      <c r="F120" s="133" t="str">
        <f>IF(D120="","0,00%",LOOKUP(D120,Valeurs!$D$4:$D$43,Valeurs!$F$4:$F$43))</f>
        <v>0,00%</v>
      </c>
      <c r="G120" s="225"/>
      <c r="H120" s="234">
        <f t="shared" si="12"/>
      </c>
      <c r="I120" s="207"/>
      <c r="J120" s="172">
        <f t="shared" si="7"/>
      </c>
      <c r="K120" s="207"/>
      <c r="L120" s="139">
        <f t="shared" si="8"/>
      </c>
      <c r="M120" s="207"/>
      <c r="N120" s="139">
        <f t="shared" si="9"/>
      </c>
      <c r="O120" s="207"/>
      <c r="P120" s="139">
        <f t="shared" si="10"/>
      </c>
      <c r="Q120" s="207"/>
      <c r="R120" s="139">
        <f>IF(Q120="","",RANK(Q120,$Q$114:$Q$137))</f>
      </c>
      <c r="S120" s="210"/>
      <c r="T120" s="134">
        <f>IF(S120="","",RANK(S120,$S$108:$S$137))</f>
      </c>
    </row>
    <row r="121" spans="1:20" ht="12.75" hidden="1">
      <c r="A121" s="189" t="str">
        <f>'Ordre de passage'!A17</f>
        <v>CLUB 14</v>
      </c>
      <c r="B121" s="190" t="str">
        <f>'Ordre de passage'!B17</f>
        <v>Participant 14</v>
      </c>
      <c r="C121" s="110"/>
      <c r="D121" s="175">
        <f t="shared" si="11"/>
      </c>
      <c r="E121" s="132">
        <f>IF(H121="","",LOOKUP(D121,Valeurs!$D$4:Valeurs!$D$43,Valeurs!$E$4:Valeurs!$E$43))</f>
      </c>
      <c r="F121" s="133" t="str">
        <f>IF(D121="","0,00%",LOOKUP(D121,Valeurs!$D$4:$D$43,Valeurs!$F$4:$F$43))</f>
        <v>0,00%</v>
      </c>
      <c r="G121" s="225"/>
      <c r="H121" s="234">
        <f t="shared" si="12"/>
      </c>
      <c r="I121" s="207"/>
      <c r="J121" s="172">
        <f t="shared" si="7"/>
      </c>
      <c r="K121" s="207"/>
      <c r="L121" s="139">
        <f t="shared" si="8"/>
      </c>
      <c r="M121" s="207"/>
      <c r="N121" s="139">
        <f t="shared" si="9"/>
      </c>
      <c r="O121" s="207"/>
      <c r="P121" s="139">
        <f t="shared" si="10"/>
      </c>
      <c r="Q121" s="207"/>
      <c r="R121" s="139">
        <f>IF(Q121="","",RANK(Q121,$Q$114:$Q$137))</f>
      </c>
      <c r="S121" s="210"/>
      <c r="T121" s="134">
        <f>IF(S121="","",RANK(S121,$S$108:$S$137))</f>
      </c>
    </row>
    <row r="122" spans="1:20" ht="12.75" hidden="1">
      <c r="A122" s="189" t="str">
        <f>'Ordre de passage'!A18</f>
        <v>CLUB 15</v>
      </c>
      <c r="B122" s="190" t="str">
        <f>'Ordre de passage'!B18</f>
        <v>Participant 15</v>
      </c>
      <c r="C122" s="110"/>
      <c r="D122" s="175">
        <f t="shared" si="11"/>
      </c>
      <c r="E122" s="132">
        <f>IF(H122="","",LOOKUP(D122,Valeurs!$D$4:Valeurs!$D$43,Valeurs!$E$4:Valeurs!$E$43))</f>
      </c>
      <c r="F122" s="133" t="str">
        <f>IF(D122="","0,00%",LOOKUP(D122,Valeurs!$D$4:$D$43,Valeurs!$F$4:$F$43))</f>
        <v>0,00%</v>
      </c>
      <c r="G122" s="225"/>
      <c r="H122" s="234">
        <f t="shared" si="12"/>
      </c>
      <c r="I122" s="207"/>
      <c r="J122" s="172">
        <f t="shared" si="7"/>
      </c>
      <c r="K122" s="207"/>
      <c r="L122" s="139">
        <f t="shared" si="8"/>
      </c>
      <c r="M122" s="207"/>
      <c r="N122" s="139">
        <f t="shared" si="9"/>
      </c>
      <c r="O122" s="207"/>
      <c r="P122" s="139">
        <f t="shared" si="10"/>
      </c>
      <c r="Q122" s="207"/>
      <c r="R122" s="139">
        <f>IF(Q122="","",RANK(Q122,$Q$114:$Q$137))</f>
      </c>
      <c r="S122" s="210"/>
      <c r="T122" s="134">
        <f>IF(S122="","",RANK(S122,$S$108:$S$137))</f>
      </c>
    </row>
    <row r="123" spans="1:20" ht="12.75" hidden="1">
      <c r="A123" s="189" t="str">
        <f>'Ordre de passage'!A19</f>
        <v>CLUB 16</v>
      </c>
      <c r="B123" s="190" t="str">
        <f>'Ordre de passage'!B19</f>
        <v>Participant 16</v>
      </c>
      <c r="C123" s="110"/>
      <c r="D123" s="175">
        <f t="shared" si="11"/>
      </c>
      <c r="E123" s="132">
        <f>IF(H123="","",LOOKUP(D123,Valeurs!$D$4:Valeurs!$D$43,Valeurs!$E$4:Valeurs!$E$43))</f>
      </c>
      <c r="F123" s="133" t="str">
        <f>IF(D123="","0,00%",LOOKUP(D123,Valeurs!$D$4:$D$43,Valeurs!$F$4:$F$43))</f>
        <v>0,00%</v>
      </c>
      <c r="G123" s="225"/>
      <c r="H123" s="234">
        <f t="shared" si="12"/>
      </c>
      <c r="I123" s="207"/>
      <c r="J123" s="172">
        <f t="shared" si="7"/>
      </c>
      <c r="K123" s="207"/>
      <c r="L123" s="139">
        <f t="shared" si="8"/>
      </c>
      <c r="M123" s="207"/>
      <c r="N123" s="139">
        <f t="shared" si="9"/>
      </c>
      <c r="O123" s="207"/>
      <c r="P123" s="139">
        <f t="shared" si="10"/>
      </c>
      <c r="Q123" s="207"/>
      <c r="R123" s="139">
        <f>IF(Q123="","",RANK(Q123,$Q$114:$Q$137))</f>
      </c>
      <c r="S123" s="210"/>
      <c r="T123" s="134">
        <f>IF(S123="","",RANK(S123,$S$108:$S$137))</f>
      </c>
    </row>
    <row r="124" spans="1:20" ht="12.75" hidden="1">
      <c r="A124" s="189" t="str">
        <f>'Ordre de passage'!A20</f>
        <v>CLUB 17</v>
      </c>
      <c r="B124" s="190" t="str">
        <f>'Ordre de passage'!B20</f>
        <v>Participant 17</v>
      </c>
      <c r="C124" s="110"/>
      <c r="D124" s="175">
        <f t="shared" si="11"/>
      </c>
      <c r="E124" s="132">
        <f>IF(H124="","",LOOKUP(D124,Valeurs!$D$4:Valeurs!$D$43,Valeurs!$E$4:Valeurs!$E$43))</f>
      </c>
      <c r="F124" s="133" t="str">
        <f>IF(D124="","0,00%",LOOKUP(D124,Valeurs!$D$4:$D$43,Valeurs!$F$4:$F$43))</f>
        <v>0,00%</v>
      </c>
      <c r="G124" s="225"/>
      <c r="H124" s="234">
        <f t="shared" si="12"/>
      </c>
      <c r="I124" s="207"/>
      <c r="J124" s="172">
        <f t="shared" si="7"/>
      </c>
      <c r="K124" s="207"/>
      <c r="L124" s="139">
        <f t="shared" si="8"/>
      </c>
      <c r="M124" s="207"/>
      <c r="N124" s="139">
        <f t="shared" si="9"/>
      </c>
      <c r="O124" s="207"/>
      <c r="P124" s="139">
        <f t="shared" si="10"/>
      </c>
      <c r="Q124" s="207"/>
      <c r="R124" s="139">
        <f>IF(Q124="","",RANK(Q124,$Q$114:$Q$137))</f>
      </c>
      <c r="S124" s="210"/>
      <c r="T124" s="134">
        <f>IF(S124="","",RANK(S124,$S$108:$S$137))</f>
      </c>
    </row>
    <row r="125" spans="1:20" ht="12.75" hidden="1">
      <c r="A125" s="189" t="str">
        <f>'Ordre de passage'!A21</f>
        <v>CLUB 18</v>
      </c>
      <c r="B125" s="190" t="str">
        <f>'Ordre de passage'!B21</f>
        <v>Participant 18</v>
      </c>
      <c r="C125" s="110"/>
      <c r="D125" s="175">
        <f t="shared" si="11"/>
      </c>
      <c r="E125" s="132">
        <f>IF(H125="","",LOOKUP(D125,Valeurs!$D$4:Valeurs!$D$43,Valeurs!$E$4:Valeurs!$E$43))</f>
      </c>
      <c r="F125" s="133" t="str">
        <f>IF(D125="","0,00%",LOOKUP(D125,Valeurs!$D$4:$D$43,Valeurs!$F$4:$F$43))</f>
        <v>0,00%</v>
      </c>
      <c r="G125" s="225"/>
      <c r="H125" s="234">
        <f t="shared" si="12"/>
      </c>
      <c r="I125" s="207"/>
      <c r="J125" s="172">
        <f t="shared" si="7"/>
      </c>
      <c r="K125" s="207"/>
      <c r="L125" s="139">
        <f t="shared" si="8"/>
      </c>
      <c r="M125" s="207"/>
      <c r="N125" s="139">
        <f t="shared" si="9"/>
      </c>
      <c r="O125" s="207"/>
      <c r="P125" s="139">
        <f t="shared" si="10"/>
      </c>
      <c r="Q125" s="207"/>
      <c r="R125" s="139">
        <f>IF(Q125="","",RANK(Q125,$Q$114:$Q$137))</f>
      </c>
      <c r="S125" s="210"/>
      <c r="T125" s="134">
        <f>IF(S125="","",RANK(S125,$S$108:$S$137))</f>
      </c>
    </row>
    <row r="126" spans="1:20" ht="12.75" hidden="1">
      <c r="A126" s="189" t="str">
        <f>'Ordre de passage'!A22</f>
        <v>CLUB 19</v>
      </c>
      <c r="B126" s="190" t="str">
        <f>'Ordre de passage'!B22</f>
        <v>Participant 19</v>
      </c>
      <c r="C126" s="110"/>
      <c r="D126" s="175">
        <f t="shared" si="11"/>
      </c>
      <c r="E126" s="132">
        <f>IF(H126="","",LOOKUP(D126,Valeurs!$D$4:Valeurs!$D$43,Valeurs!$E$4:Valeurs!$E$43))</f>
      </c>
      <c r="F126" s="133" t="str">
        <f>IF(D126="","0,00%",LOOKUP(D126,Valeurs!$D$4:$D$43,Valeurs!$F$4:$F$43))</f>
        <v>0,00%</v>
      </c>
      <c r="G126" s="225"/>
      <c r="H126" s="234">
        <f t="shared" si="12"/>
      </c>
      <c r="I126" s="207"/>
      <c r="J126" s="172">
        <f t="shared" si="7"/>
      </c>
      <c r="K126" s="207"/>
      <c r="L126" s="139">
        <f t="shared" si="8"/>
      </c>
      <c r="M126" s="207"/>
      <c r="N126" s="139">
        <f t="shared" si="9"/>
      </c>
      <c r="O126" s="207"/>
      <c r="P126" s="139">
        <f t="shared" si="10"/>
      </c>
      <c r="Q126" s="207"/>
      <c r="R126" s="139">
        <f>IF(Q126="","",RANK(Q126,$Q$114:$Q$137))</f>
      </c>
      <c r="S126" s="210"/>
      <c r="T126" s="134">
        <f>IF(S126="","",RANK(S126,$S$108:$S$137))</f>
      </c>
    </row>
    <row r="127" spans="1:20" ht="13.5" hidden="1" thickBot="1">
      <c r="A127" s="189" t="str">
        <f>'Ordre de passage'!A23</f>
        <v>CLUB 20</v>
      </c>
      <c r="B127" s="190" t="str">
        <f>'Ordre de passage'!B23</f>
        <v>Participant 20</v>
      </c>
      <c r="C127" s="168"/>
      <c r="D127" s="175">
        <f t="shared" si="11"/>
      </c>
      <c r="E127" s="132">
        <f>IF(H127="","",LOOKUP(D127,Valeurs!$D$4:Valeurs!$D$43,Valeurs!$E$4:Valeurs!$E$43))</f>
      </c>
      <c r="F127" s="133" t="str">
        <f>IF(D127="","0,00%",LOOKUP(D127,Valeurs!$D$4:$D$43,Valeurs!$F$4:$F$43))</f>
        <v>0,00%</v>
      </c>
      <c r="G127" s="226"/>
      <c r="H127" s="234">
        <f t="shared" si="12"/>
      </c>
      <c r="I127" s="207"/>
      <c r="J127" s="172">
        <f t="shared" si="7"/>
      </c>
      <c r="K127" s="207"/>
      <c r="L127" s="139">
        <f t="shared" si="8"/>
      </c>
      <c r="M127" s="207"/>
      <c r="N127" s="139">
        <f t="shared" si="9"/>
      </c>
      <c r="O127" s="207"/>
      <c r="P127" s="139">
        <f t="shared" si="10"/>
      </c>
      <c r="Q127" s="207"/>
      <c r="R127" s="139">
        <f>IF(Q127="","",RANK(Q127,$Q$114:$Q$137))</f>
      </c>
      <c r="S127" s="210"/>
      <c r="T127" s="134">
        <f>IF(S127="","",RANK(S127,$S$108:$S$137))</f>
      </c>
    </row>
    <row r="128" spans="1:20" ht="12.75" hidden="1">
      <c r="A128" s="189" t="str">
        <f>'Ordre de passage'!A24</f>
        <v>CLUB 21</v>
      </c>
      <c r="B128" s="190" t="str">
        <f>'Ordre de passage'!B24</f>
        <v>Participant 21</v>
      </c>
      <c r="C128" s="135"/>
      <c r="D128" s="175">
        <f t="shared" si="11"/>
      </c>
      <c r="E128" s="132">
        <f>IF(H128="","",LOOKUP(D128,Valeurs!$D$4:Valeurs!$D$43,Valeurs!$E$4:Valeurs!$E$43))</f>
      </c>
      <c r="F128" s="169" t="str">
        <f>IF(D128="","0,00%",LOOKUP(D128,Valeurs!$D$4:$D$43,Valeurs!$F$4:$F$43))</f>
        <v>0,00%</v>
      </c>
      <c r="G128" s="225"/>
      <c r="H128" s="234">
        <f t="shared" si="12"/>
      </c>
      <c r="I128" s="207"/>
      <c r="J128" s="172">
        <f t="shared" si="7"/>
      </c>
      <c r="K128" s="207"/>
      <c r="L128" s="139">
        <f t="shared" si="8"/>
      </c>
      <c r="M128" s="207"/>
      <c r="N128" s="139">
        <f t="shared" si="9"/>
      </c>
      <c r="O128" s="207"/>
      <c r="P128" s="139">
        <f t="shared" si="10"/>
      </c>
      <c r="Q128" s="207"/>
      <c r="R128" s="139">
        <f>IF(Q128="","",RANK(Q128,$Q$114:$Q$137))</f>
      </c>
      <c r="S128" s="210"/>
      <c r="T128" s="134">
        <f>IF(S128="","",RANK(S128,$S$108:$S$137))</f>
      </c>
    </row>
    <row r="129" spans="1:20" ht="12.75" hidden="1">
      <c r="A129" s="189" t="str">
        <f>'Ordre de passage'!A25</f>
        <v>CLUB 22</v>
      </c>
      <c r="B129" s="190" t="str">
        <f>'Ordre de passage'!B25</f>
        <v>Participant 22</v>
      </c>
      <c r="C129" s="110"/>
      <c r="D129" s="175">
        <f t="shared" si="11"/>
      </c>
      <c r="E129" s="132">
        <f>IF(H129="","",LOOKUP(D129,Valeurs!$D$4:Valeurs!$D$43,Valeurs!$E$4:Valeurs!$E$43))</f>
      </c>
      <c r="F129" s="169" t="str">
        <f>IF(D129="","0,00%",LOOKUP(D129,Valeurs!$D$4:$D$43,Valeurs!$F$4:$F$43))</f>
        <v>0,00%</v>
      </c>
      <c r="G129" s="227"/>
      <c r="H129" s="234">
        <f t="shared" si="12"/>
      </c>
      <c r="I129" s="207"/>
      <c r="J129" s="172">
        <f t="shared" si="7"/>
      </c>
      <c r="K129" s="207"/>
      <c r="L129" s="139">
        <f t="shared" si="8"/>
      </c>
      <c r="M129" s="207"/>
      <c r="N129" s="139">
        <f t="shared" si="9"/>
      </c>
      <c r="O129" s="207"/>
      <c r="P129" s="139">
        <f t="shared" si="10"/>
      </c>
      <c r="Q129" s="207"/>
      <c r="R129" s="139">
        <f>IF(Q129="","",RANK(Q129,$Q$114:$Q$137))</f>
      </c>
      <c r="S129" s="210"/>
      <c r="T129" s="134">
        <f>IF(S129="","",RANK(S129,$S$108:$S$137))</f>
      </c>
    </row>
    <row r="130" spans="1:20" ht="12.75" hidden="1">
      <c r="A130" s="189" t="str">
        <f>'Ordre de passage'!A26</f>
        <v>CLUB 23</v>
      </c>
      <c r="B130" s="190" t="str">
        <f>'Ordre de passage'!B26</f>
        <v>Participant 23</v>
      </c>
      <c r="C130" s="110"/>
      <c r="D130" s="175">
        <f t="shared" si="11"/>
      </c>
      <c r="E130" s="132">
        <f>IF(H130="","",LOOKUP(D130,Valeurs!$D$4:Valeurs!$D$43,Valeurs!$E$4:Valeurs!$E$43))</f>
      </c>
      <c r="F130" s="169" t="str">
        <f>IF(D130="","0,00%",LOOKUP(D130,Valeurs!$D$4:$D$43,Valeurs!$F$4:$F$43))</f>
        <v>0,00%</v>
      </c>
      <c r="G130" s="227"/>
      <c r="H130" s="234">
        <f t="shared" si="12"/>
      </c>
      <c r="I130" s="207"/>
      <c r="J130" s="172">
        <f t="shared" si="7"/>
      </c>
      <c r="K130" s="207"/>
      <c r="L130" s="139">
        <f t="shared" si="8"/>
      </c>
      <c r="M130" s="207"/>
      <c r="N130" s="139">
        <f t="shared" si="9"/>
      </c>
      <c r="O130" s="207"/>
      <c r="P130" s="139">
        <f t="shared" si="10"/>
      </c>
      <c r="Q130" s="207"/>
      <c r="R130" s="139">
        <f>IF(Q130="","",RANK(Q130,$Q$114:$Q$137))</f>
      </c>
      <c r="S130" s="210"/>
      <c r="T130" s="134">
        <f>IF(S130="","",RANK(S130,$S$108:$S$137))</f>
      </c>
    </row>
    <row r="131" spans="1:20" ht="12.75" hidden="1">
      <c r="A131" s="189" t="str">
        <f>'Ordre de passage'!A27</f>
        <v>CLUB 24</v>
      </c>
      <c r="B131" s="190" t="str">
        <f>'Ordre de passage'!B27</f>
        <v>Participant 24</v>
      </c>
      <c r="C131" s="110"/>
      <c r="D131" s="175">
        <f t="shared" si="11"/>
      </c>
      <c r="E131" s="132">
        <f>IF(H131="","",LOOKUP(D131,Valeurs!$D$4:Valeurs!$D$43,Valeurs!$E$4:Valeurs!$E$43))</f>
      </c>
      <c r="F131" s="169" t="str">
        <f>IF(D131="","0,00%",LOOKUP(D131,Valeurs!$D$4:$D$43,Valeurs!$F$4:$F$43))</f>
        <v>0,00%</v>
      </c>
      <c r="G131" s="227"/>
      <c r="H131" s="234">
        <f t="shared" si="12"/>
      </c>
      <c r="I131" s="207"/>
      <c r="J131" s="172">
        <f t="shared" si="7"/>
      </c>
      <c r="K131" s="207"/>
      <c r="L131" s="139">
        <f t="shared" si="8"/>
      </c>
      <c r="M131" s="207"/>
      <c r="N131" s="139">
        <f t="shared" si="9"/>
      </c>
      <c r="O131" s="207"/>
      <c r="P131" s="139">
        <f t="shared" si="10"/>
      </c>
      <c r="Q131" s="207"/>
      <c r="R131" s="139">
        <f>IF(Q131="","",RANK(Q131,$Q$114:$Q$137))</f>
      </c>
      <c r="S131" s="210"/>
      <c r="T131" s="134">
        <f>IF(S131="","",RANK(S131,$S$108:$S$137))</f>
      </c>
    </row>
    <row r="132" spans="1:20" ht="12.75" hidden="1">
      <c r="A132" s="189" t="str">
        <f>'Ordre de passage'!A28</f>
        <v>CLUB 25</v>
      </c>
      <c r="B132" s="190" t="str">
        <f>'Ordre de passage'!B28</f>
        <v>Participant 25</v>
      </c>
      <c r="C132" s="110"/>
      <c r="D132" s="175">
        <f t="shared" si="11"/>
      </c>
      <c r="E132" s="132">
        <f>IF(H132="","",LOOKUP(D132,Valeurs!$D$4:Valeurs!$D$43,Valeurs!$E$4:Valeurs!$E$43))</f>
      </c>
      <c r="F132" s="169" t="str">
        <f>IF(D132="","0,00%",LOOKUP(D132,Valeurs!$D$4:$D$43,Valeurs!$F$4:$F$43))</f>
        <v>0,00%</v>
      </c>
      <c r="G132" s="227"/>
      <c r="H132" s="234">
        <f t="shared" si="12"/>
      </c>
      <c r="I132" s="207"/>
      <c r="J132" s="172">
        <f t="shared" si="7"/>
      </c>
      <c r="K132" s="207"/>
      <c r="L132" s="139">
        <f t="shared" si="8"/>
      </c>
      <c r="M132" s="207"/>
      <c r="N132" s="139">
        <f t="shared" si="9"/>
      </c>
      <c r="O132" s="207"/>
      <c r="P132" s="139">
        <f t="shared" si="10"/>
      </c>
      <c r="Q132" s="207"/>
      <c r="R132" s="139">
        <f>IF(Q132="","",RANK(Q132,$Q$114:$Q$137))</f>
      </c>
      <c r="S132" s="210"/>
      <c r="T132" s="134">
        <f>IF(S132="","",RANK(S132,$S$108:$S$137))</f>
      </c>
    </row>
    <row r="133" spans="1:20" ht="12.75" hidden="1">
      <c r="A133" s="189" t="str">
        <f>'Ordre de passage'!A29</f>
        <v>CLUB 26</v>
      </c>
      <c r="B133" s="190" t="str">
        <f>'Ordre de passage'!B29</f>
        <v>Participant 26</v>
      </c>
      <c r="C133" s="110"/>
      <c r="D133" s="175">
        <f t="shared" si="11"/>
      </c>
      <c r="E133" s="132">
        <f>IF(H133="","",LOOKUP(D133,Valeurs!$D$4:Valeurs!$D$43,Valeurs!$E$4:Valeurs!$E$43))</f>
      </c>
      <c r="F133" s="169" t="str">
        <f>IF(D133="","0,00%",LOOKUP(D133,Valeurs!$D$4:$D$43,Valeurs!$F$4:$F$43))</f>
        <v>0,00%</v>
      </c>
      <c r="G133" s="227"/>
      <c r="H133" s="234">
        <f t="shared" si="12"/>
      </c>
      <c r="I133" s="207"/>
      <c r="J133" s="172">
        <f t="shared" si="7"/>
      </c>
      <c r="K133" s="207"/>
      <c r="L133" s="139">
        <f t="shared" si="8"/>
      </c>
      <c r="M133" s="207"/>
      <c r="N133" s="139">
        <f t="shared" si="9"/>
      </c>
      <c r="O133" s="207"/>
      <c r="P133" s="139">
        <f t="shared" si="10"/>
      </c>
      <c r="Q133" s="207"/>
      <c r="R133" s="139">
        <f>IF(Q133="","",RANK(Q133,$Q$114:$Q$137))</f>
      </c>
      <c r="S133" s="210"/>
      <c r="T133" s="134">
        <f>IF(S133="","",RANK(S133,$S$108:$S$137))</f>
      </c>
    </row>
    <row r="134" spans="1:20" ht="12.75" hidden="1">
      <c r="A134" s="189" t="str">
        <f>'Ordre de passage'!A30</f>
        <v>CLUB 27</v>
      </c>
      <c r="B134" s="190" t="str">
        <f>'Ordre de passage'!B30</f>
        <v>Participant 27</v>
      </c>
      <c r="C134" s="110"/>
      <c r="D134" s="175">
        <f t="shared" si="11"/>
      </c>
      <c r="E134" s="132">
        <f>IF(H134="","",LOOKUP(D134,Valeurs!$D$4:Valeurs!$D$43,Valeurs!$E$4:Valeurs!$E$43))</f>
      </c>
      <c r="F134" s="169" t="str">
        <f>IF(D134="","0,00%",LOOKUP(D134,Valeurs!$D$4:$D$43,Valeurs!$F$4:$F$43))</f>
        <v>0,00%</v>
      </c>
      <c r="G134" s="227"/>
      <c r="H134" s="234">
        <f t="shared" si="12"/>
      </c>
      <c r="I134" s="207"/>
      <c r="J134" s="172">
        <f t="shared" si="7"/>
      </c>
      <c r="K134" s="207"/>
      <c r="L134" s="139">
        <f t="shared" si="8"/>
      </c>
      <c r="M134" s="207"/>
      <c r="N134" s="139">
        <f t="shared" si="9"/>
      </c>
      <c r="O134" s="207"/>
      <c r="P134" s="139">
        <f t="shared" si="10"/>
      </c>
      <c r="Q134" s="207"/>
      <c r="R134" s="139">
        <f>IF(Q134="","",RANK(Q134,$Q$114:$Q$137))</f>
      </c>
      <c r="S134" s="210"/>
      <c r="T134" s="134">
        <f>IF(S134="","",RANK(S134,$S$108:$S$137))</f>
      </c>
    </row>
    <row r="135" spans="1:20" ht="12.75" hidden="1">
      <c r="A135" s="189" t="str">
        <f>'Ordre de passage'!A31</f>
        <v>CLUB 28</v>
      </c>
      <c r="B135" s="190" t="str">
        <f>'Ordre de passage'!B31</f>
        <v>Participant 28</v>
      </c>
      <c r="C135" s="110"/>
      <c r="D135" s="175">
        <f t="shared" si="11"/>
      </c>
      <c r="E135" s="132">
        <f>IF(H135="","",LOOKUP(D135,Valeurs!$D$4:Valeurs!$D$43,Valeurs!$E$4:Valeurs!$E$43))</f>
      </c>
      <c r="F135" s="169" t="str">
        <f>IF(D135="","0,00%",LOOKUP(D135,Valeurs!$D$4:$D$43,Valeurs!$F$4:$F$43))</f>
        <v>0,00%</v>
      </c>
      <c r="G135" s="227"/>
      <c r="H135" s="234">
        <f t="shared" si="12"/>
      </c>
      <c r="I135" s="207"/>
      <c r="J135" s="172">
        <f t="shared" si="7"/>
      </c>
      <c r="K135" s="207"/>
      <c r="L135" s="139">
        <f t="shared" si="8"/>
      </c>
      <c r="M135" s="207"/>
      <c r="N135" s="139">
        <f t="shared" si="9"/>
      </c>
      <c r="O135" s="207"/>
      <c r="P135" s="139">
        <f t="shared" si="10"/>
      </c>
      <c r="Q135" s="207"/>
      <c r="R135" s="139">
        <f>IF(Q135="","",RANK(Q135,$Q$114:$Q$137))</f>
      </c>
      <c r="S135" s="210"/>
      <c r="T135" s="134">
        <f>IF(S135="","",RANK(S135,$S$108:$S$137))</f>
      </c>
    </row>
    <row r="136" spans="1:20" ht="12.75" hidden="1">
      <c r="A136" s="189" t="str">
        <f>'Ordre de passage'!A32</f>
        <v>CLUB 29</v>
      </c>
      <c r="B136" s="190" t="str">
        <f>'Ordre de passage'!B32</f>
        <v>Participant 29</v>
      </c>
      <c r="C136" s="110"/>
      <c r="D136" s="175">
        <f t="shared" si="11"/>
      </c>
      <c r="E136" s="132">
        <f>IF(H136="","",LOOKUP(D136,Valeurs!$D$4:Valeurs!$D$43,Valeurs!$E$4:Valeurs!$E$43))</f>
      </c>
      <c r="F136" s="169" t="str">
        <f>IF(D136="","0,00%",LOOKUP(D136,Valeurs!$D$4:$D$43,Valeurs!$F$4:$F$43))</f>
        <v>0,00%</v>
      </c>
      <c r="G136" s="227"/>
      <c r="H136" s="234">
        <f t="shared" si="12"/>
      </c>
      <c r="I136" s="207"/>
      <c r="J136" s="172">
        <f t="shared" si="7"/>
      </c>
      <c r="K136" s="207"/>
      <c r="L136" s="139">
        <f t="shared" si="8"/>
      </c>
      <c r="M136" s="207"/>
      <c r="N136" s="139">
        <f t="shared" si="9"/>
      </c>
      <c r="O136" s="207"/>
      <c r="P136" s="139">
        <f t="shared" si="10"/>
      </c>
      <c r="Q136" s="207"/>
      <c r="R136" s="139">
        <f>IF(Q136="","",RANK(Q136,$Q$114:$Q$137))</f>
      </c>
      <c r="S136" s="210"/>
      <c r="T136" s="134">
        <f>IF(S136="","",RANK(S136,$S$108:$S$137))</f>
      </c>
    </row>
    <row r="137" spans="1:20" ht="13.5" hidden="1" thickBot="1">
      <c r="A137" s="191" t="str">
        <f>'Ordre de passage'!A33</f>
        <v>CLUB 30</v>
      </c>
      <c r="B137" s="192" t="str">
        <f>'Ordre de passage'!B33</f>
        <v>Participant 30</v>
      </c>
      <c r="C137" s="111"/>
      <c r="D137" s="144">
        <f t="shared" si="11"/>
      </c>
      <c r="E137" s="235">
        <f>IF(H137="","",LOOKUP(D137,Valeurs!$D$4:Valeurs!$D$43,Valeurs!$E$4:Valeurs!$E$43))</f>
      </c>
      <c r="F137" s="170" t="str">
        <f>IF(D137="","0,00%",LOOKUP(D137,Valeurs!$D$4:$D$43,Valeurs!$F$4:$F$43))</f>
        <v>0,00%</v>
      </c>
      <c r="G137" s="228"/>
      <c r="H137" s="234">
        <f t="shared" si="12"/>
      </c>
      <c r="I137" s="208"/>
      <c r="J137" s="173">
        <f t="shared" si="7"/>
      </c>
      <c r="K137" s="208"/>
      <c r="L137" s="141">
        <f t="shared" si="8"/>
      </c>
      <c r="M137" s="208"/>
      <c r="N137" s="141">
        <f t="shared" si="9"/>
      </c>
      <c r="O137" s="208"/>
      <c r="P137" s="141">
        <f t="shared" si="10"/>
      </c>
      <c r="Q137" s="208"/>
      <c r="R137" s="141">
        <f>IF(Q137="","",RANK(Q137,$Q$114:$Q$137))</f>
      </c>
      <c r="S137" s="211"/>
      <c r="T137" s="134">
        <f>IF(S137="","",RANK(S137,$S$108:$S$137))</f>
      </c>
    </row>
    <row r="138" ht="13.5" thickBot="1">
      <c r="P138" s="127"/>
    </row>
    <row r="139" spans="1:14" ht="18">
      <c r="A139" s="456" t="s">
        <v>59</v>
      </c>
      <c r="B139" s="457"/>
      <c r="C139" s="457"/>
      <c r="D139" s="457"/>
      <c r="E139" s="457"/>
      <c r="F139" s="457"/>
      <c r="G139" s="457"/>
      <c r="H139" s="457"/>
      <c r="I139" s="457"/>
      <c r="J139" s="457"/>
      <c r="K139" s="457"/>
      <c r="L139" s="457"/>
      <c r="M139" s="457"/>
      <c r="N139" s="458"/>
    </row>
    <row r="140" spans="1:14" ht="27" thickBot="1">
      <c r="A140" s="447" t="s">
        <v>60</v>
      </c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448"/>
      <c r="N140" s="449"/>
    </row>
    <row r="141" spans="1:14" ht="16.5" thickBot="1">
      <c r="A141" s="437" t="s">
        <v>47</v>
      </c>
      <c r="B141" s="437" t="s">
        <v>51</v>
      </c>
      <c r="C141" s="442"/>
      <c r="D141" s="437" t="s">
        <v>9</v>
      </c>
      <c r="E141" s="437" t="s">
        <v>44</v>
      </c>
      <c r="F141" s="437" t="s">
        <v>3</v>
      </c>
      <c r="G141" s="450"/>
      <c r="H141" s="233" t="s">
        <v>1</v>
      </c>
      <c r="I141" s="452" t="s">
        <v>187</v>
      </c>
      <c r="J141" s="452"/>
      <c r="K141" s="452" t="s">
        <v>188</v>
      </c>
      <c r="L141" s="452"/>
      <c r="M141" s="452" t="s">
        <v>61</v>
      </c>
      <c r="N141" s="452"/>
    </row>
    <row r="142" spans="1:14" ht="13.5" thickBot="1">
      <c r="A142" s="438"/>
      <c r="B142" s="438"/>
      <c r="C142" s="443"/>
      <c r="D142" s="438"/>
      <c r="E142" s="438"/>
      <c r="F142" s="438"/>
      <c r="G142" s="451"/>
      <c r="H142" s="255">
        <f>SUM(I142,K142,M142)</f>
        <v>170</v>
      </c>
      <c r="I142" s="212">
        <v>88</v>
      </c>
      <c r="J142" s="109" t="s">
        <v>9</v>
      </c>
      <c r="K142" s="212">
        <v>62</v>
      </c>
      <c r="L142" s="109" t="s">
        <v>9</v>
      </c>
      <c r="M142" s="212">
        <v>20</v>
      </c>
      <c r="N142" s="109" t="s">
        <v>9</v>
      </c>
    </row>
    <row r="143" spans="1:14" ht="12.75">
      <c r="A143" s="215" t="str">
        <f>'Ordre de passage'!A4</f>
        <v>SSSL</v>
      </c>
      <c r="B143" s="216" t="str">
        <f>'Ordre de passage'!B4</f>
        <v>Sybel Roy</v>
      </c>
      <c r="C143" s="135"/>
      <c r="D143" s="142">
        <f>IF(H143="","",RANK(H143,$H$143:$H$172))</f>
        <v>2</v>
      </c>
      <c r="E143" s="136">
        <f>IF(H143="","",LOOKUP(D143,Valeurs!$G$4:Valeurs!$G$43,Valeurs!$H$4:Valeurs!$H$43))</f>
        <v>18</v>
      </c>
      <c r="F143" s="366">
        <f>IF(D143="","0,00%",LOOKUP(D143,Valeurs!$G$4:$G$43,Valeurs!$I$4:$I$43))</f>
        <v>0.27</v>
      </c>
      <c r="G143" s="251"/>
      <c r="H143" s="256">
        <f>IF(I143="","",SUM(I143,K143,M143,))</f>
        <v>107</v>
      </c>
      <c r="I143" s="206">
        <v>51</v>
      </c>
      <c r="J143" s="137">
        <f aca="true" t="shared" si="13" ref="J143:J172">IF(I143="","",RANK(I143,$I$143:$I$172))</f>
        <v>3</v>
      </c>
      <c r="K143" s="206">
        <v>40</v>
      </c>
      <c r="L143" s="137">
        <f aca="true" t="shared" si="14" ref="L143:L172">IF(K143="","",RANK(K143,$K$143:$K$172))</f>
        <v>2</v>
      </c>
      <c r="M143" s="206">
        <v>16</v>
      </c>
      <c r="N143" s="137">
        <f aca="true" t="shared" si="15" ref="N143:N172">IF(M143="","",RANK(M143,$M$143:$M$172))</f>
        <v>3</v>
      </c>
    </row>
    <row r="144" spans="1:14" ht="12.75">
      <c r="A144" s="217" t="str">
        <f>'Ordre de passage'!A5</f>
        <v>CSRN</v>
      </c>
      <c r="B144" s="218" t="str">
        <f>'Ordre de passage'!B5</f>
        <v>Samya Chakir</v>
      </c>
      <c r="C144" s="110"/>
      <c r="D144" s="143">
        <f aca="true" t="shared" si="16" ref="D144:D172">IF(H144="","",RANK(H144,$H$143:$H$172))</f>
        <v>4</v>
      </c>
      <c r="E144" s="138">
        <f>IF(H144="","",LOOKUP(D144,Valeurs!$G$4:Valeurs!$G$43,Valeurs!$H$4:Valeurs!$H$43))</f>
        <v>14</v>
      </c>
      <c r="F144" s="367">
        <f>IF(D144="","0,00%",LOOKUP(D144,Valeurs!$G$4:$G$43,Valeurs!$I$4:$I$43))</f>
        <v>0.21</v>
      </c>
      <c r="G144" s="252"/>
      <c r="H144" s="257">
        <f aca="true" t="shared" si="17" ref="H144:H172">IF(I144="","",SUM(I144,K144,M144,))</f>
        <v>89.4</v>
      </c>
      <c r="I144" s="207">
        <v>34.4</v>
      </c>
      <c r="J144" s="139">
        <f t="shared" si="13"/>
        <v>4</v>
      </c>
      <c r="K144" s="207">
        <v>39</v>
      </c>
      <c r="L144" s="139">
        <f t="shared" si="14"/>
        <v>3</v>
      </c>
      <c r="M144" s="207">
        <v>16</v>
      </c>
      <c r="N144" s="139">
        <f t="shared" si="15"/>
        <v>3</v>
      </c>
    </row>
    <row r="145" spans="1:14" ht="12.75">
      <c r="A145" s="217" t="str">
        <f>'Ordre de passage'!A6</f>
        <v>CSRN</v>
      </c>
      <c r="B145" s="218" t="str">
        <f>'Ordre de passage'!B6</f>
        <v>Gabrielle Thibodeau</v>
      </c>
      <c r="C145" s="110"/>
      <c r="D145" s="143">
        <f t="shared" si="16"/>
        <v>6</v>
      </c>
      <c r="E145" s="138">
        <f>IF(H145="","",LOOKUP(D145,Valeurs!$G$4:Valeurs!$G$43,Valeurs!$H$4:Valeurs!$H$43))</f>
        <v>12</v>
      </c>
      <c r="F145" s="367">
        <f>IF(D145="","0,00%",LOOKUP(D145,Valeurs!$G$4:$G$43,Valeurs!$I$4:$I$43))</f>
        <v>0.18</v>
      </c>
      <c r="G145" s="252"/>
      <c r="H145" s="257">
        <f t="shared" si="17"/>
        <v>8</v>
      </c>
      <c r="I145" s="207">
        <v>0</v>
      </c>
      <c r="J145" s="139">
        <f t="shared" si="13"/>
        <v>6</v>
      </c>
      <c r="K145" s="207">
        <v>8</v>
      </c>
      <c r="L145" s="139">
        <f t="shared" si="14"/>
        <v>6</v>
      </c>
      <c r="M145" s="207">
        <v>0</v>
      </c>
      <c r="N145" s="139">
        <f t="shared" si="15"/>
        <v>6</v>
      </c>
    </row>
    <row r="146" spans="1:14" ht="12.75">
      <c r="A146" s="217" t="str">
        <f>'Ordre de passage'!A7</f>
        <v>CSRN</v>
      </c>
      <c r="B146" s="218" t="str">
        <f>'Ordre de passage'!B7</f>
        <v>Anabelle Rhéaume</v>
      </c>
      <c r="C146" s="110"/>
      <c r="D146" s="143">
        <f t="shared" si="16"/>
        <v>5</v>
      </c>
      <c r="E146" s="138">
        <f>IF(H146="","",LOOKUP(D146,Valeurs!$G$4:Valeurs!$G$43,Valeurs!$H$4:Valeurs!$H$43))</f>
        <v>13</v>
      </c>
      <c r="F146" s="367">
        <f>IF(D146="","0,00%",LOOKUP(D146,Valeurs!$G$4:$G$43,Valeurs!$I$4:$I$43))</f>
        <v>0.195</v>
      </c>
      <c r="G146" s="252"/>
      <c r="H146" s="257">
        <f t="shared" si="17"/>
        <v>63</v>
      </c>
      <c r="I146" s="207">
        <v>31</v>
      </c>
      <c r="J146" s="139">
        <f t="shared" si="13"/>
        <v>5</v>
      </c>
      <c r="K146" s="207">
        <v>16</v>
      </c>
      <c r="L146" s="139">
        <f t="shared" si="14"/>
        <v>5</v>
      </c>
      <c r="M146" s="207">
        <v>16</v>
      </c>
      <c r="N146" s="139">
        <f t="shared" si="15"/>
        <v>3</v>
      </c>
    </row>
    <row r="147" spans="1:14" ht="12.75">
      <c r="A147" s="217" t="str">
        <f>'Ordre de passage'!A8</f>
        <v>CSRN</v>
      </c>
      <c r="B147" s="218" t="str">
        <f>'Ordre de passage'!B8</f>
        <v>Zoé Martin</v>
      </c>
      <c r="C147" s="110"/>
      <c r="D147" s="143">
        <f t="shared" si="16"/>
        <v>3</v>
      </c>
      <c r="E147" s="138">
        <f>IF(H147="","",LOOKUP(D147,Valeurs!$G$4:Valeurs!$G$43,Valeurs!$H$4:Valeurs!$H$43))</f>
        <v>16</v>
      </c>
      <c r="F147" s="367">
        <f>IF(D147="","0,00%",LOOKUP(D147,Valeurs!$G$4:$G$43,Valeurs!$I$4:$I$43))</f>
        <v>0.24</v>
      </c>
      <c r="G147" s="252"/>
      <c r="H147" s="257">
        <f t="shared" si="17"/>
        <v>97</v>
      </c>
      <c r="I147" s="207">
        <v>55</v>
      </c>
      <c r="J147" s="139">
        <f t="shared" si="13"/>
        <v>2</v>
      </c>
      <c r="K147" s="207">
        <v>24</v>
      </c>
      <c r="L147" s="139">
        <f t="shared" si="14"/>
        <v>4</v>
      </c>
      <c r="M147" s="207">
        <v>18</v>
      </c>
      <c r="N147" s="139">
        <f t="shared" si="15"/>
        <v>1</v>
      </c>
    </row>
    <row r="148" spans="1:14" ht="12.75">
      <c r="A148" s="217" t="str">
        <f>'Ordre de passage'!A9</f>
        <v>CSRAD</v>
      </c>
      <c r="B148" s="218" t="str">
        <f>'Ordre de passage'!B9</f>
        <v>Malory Boisclair</v>
      </c>
      <c r="C148" s="110"/>
      <c r="D148" s="143">
        <f t="shared" si="16"/>
        <v>1</v>
      </c>
      <c r="E148" s="138">
        <f>IF(H148="","",LOOKUP(D148,Valeurs!$G$4:Valeurs!$G$43,Valeurs!$H$4:Valeurs!$H$43))</f>
        <v>20</v>
      </c>
      <c r="F148" s="367">
        <f>IF(D148="","0,00%",LOOKUP(D148,Valeurs!$G$4:$G$43,Valeurs!$I$4:$I$43))</f>
        <v>0.3</v>
      </c>
      <c r="G148" s="252"/>
      <c r="H148" s="257">
        <f t="shared" si="17"/>
        <v>137</v>
      </c>
      <c r="I148" s="207">
        <v>63</v>
      </c>
      <c r="J148" s="139">
        <f t="shared" si="13"/>
        <v>1</v>
      </c>
      <c r="K148" s="207">
        <v>56</v>
      </c>
      <c r="L148" s="139">
        <f t="shared" si="14"/>
        <v>1</v>
      </c>
      <c r="M148" s="207">
        <v>18</v>
      </c>
      <c r="N148" s="139">
        <f t="shared" si="15"/>
        <v>1</v>
      </c>
    </row>
    <row r="149" spans="1:14" ht="12.75" hidden="1">
      <c r="A149" s="217" t="str">
        <f>'Ordre de passage'!A10</f>
        <v>CAEM</v>
      </c>
      <c r="B149" s="218" t="str">
        <f>'Ordre de passage'!B10</f>
        <v>Aglaé Chisogne</v>
      </c>
      <c r="C149" s="110"/>
      <c r="D149" s="143">
        <f t="shared" si="16"/>
      </c>
      <c r="E149" s="138">
        <f>IF(H149="","",LOOKUP(D149,Valeurs!$G$4:Valeurs!$G$43,Valeurs!$H$4:Valeurs!$H$43))</f>
      </c>
      <c r="F149" s="367" t="str">
        <f>IF(D149="","0,00%",LOOKUP(D149,Valeurs!$G$4:$G$43,Valeurs!$I$4:$I$43))</f>
        <v>0,00%</v>
      </c>
      <c r="G149" s="252"/>
      <c r="H149" s="257">
        <f t="shared" si="17"/>
      </c>
      <c r="I149" s="207"/>
      <c r="J149" s="139">
        <f t="shared" si="13"/>
      </c>
      <c r="K149" s="207"/>
      <c r="L149" s="139">
        <f t="shared" si="14"/>
      </c>
      <c r="M149" s="207"/>
      <c r="N149" s="139">
        <f t="shared" si="15"/>
      </c>
    </row>
    <row r="150" spans="1:14" ht="12.75" hidden="1">
      <c r="A150" s="217" t="str">
        <f>'Ordre de passage'!A11</f>
        <v>CLUB 8</v>
      </c>
      <c r="B150" s="218" t="str">
        <f>'Ordre de passage'!B11</f>
        <v>Participant 8</v>
      </c>
      <c r="C150" s="110"/>
      <c r="D150" s="143">
        <f t="shared" si="16"/>
      </c>
      <c r="E150" s="138">
        <f>IF(H150="","",LOOKUP(D150,Valeurs!$G$4:Valeurs!$G$43,Valeurs!$H$4:Valeurs!$H$43))</f>
      </c>
      <c r="F150" s="367" t="str">
        <f>IF(D150="","0,00%",LOOKUP(D150,Valeurs!$G$4:$G$43,Valeurs!$I$4:$I$43))</f>
        <v>0,00%</v>
      </c>
      <c r="G150" s="252"/>
      <c r="H150" s="257">
        <f t="shared" si="17"/>
      </c>
      <c r="I150" s="207"/>
      <c r="J150" s="139">
        <f t="shared" si="13"/>
      </c>
      <c r="K150" s="207"/>
      <c r="L150" s="139">
        <f t="shared" si="14"/>
      </c>
      <c r="M150" s="207"/>
      <c r="N150" s="139">
        <f t="shared" si="15"/>
      </c>
    </row>
    <row r="151" spans="1:14" ht="12.75" hidden="1">
      <c r="A151" s="217" t="str">
        <f>'Ordre de passage'!A12</f>
        <v>CLUB 9</v>
      </c>
      <c r="B151" s="218" t="str">
        <f>'Ordre de passage'!B12</f>
        <v>Participant 9</v>
      </c>
      <c r="C151" s="110"/>
      <c r="D151" s="143">
        <f t="shared" si="16"/>
      </c>
      <c r="E151" s="138">
        <f>IF(H151="","",LOOKUP(D151,Valeurs!$G$4:Valeurs!$G$43,Valeurs!$H$4:Valeurs!$H$43))</f>
      </c>
      <c r="F151" s="367" t="str">
        <f>IF(D151="","0,00%",LOOKUP(D151,Valeurs!$G$4:$G$43,Valeurs!$I$4:$I$43))</f>
        <v>0,00%</v>
      </c>
      <c r="G151" s="252"/>
      <c r="H151" s="257">
        <f t="shared" si="17"/>
      </c>
      <c r="I151" s="207"/>
      <c r="J151" s="139">
        <f t="shared" si="13"/>
      </c>
      <c r="K151" s="207"/>
      <c r="L151" s="139">
        <f t="shared" si="14"/>
      </c>
      <c r="M151" s="207"/>
      <c r="N151" s="139">
        <f t="shared" si="15"/>
      </c>
    </row>
    <row r="152" spans="1:14" ht="12.75" hidden="1">
      <c r="A152" s="217" t="str">
        <f>'Ordre de passage'!A13</f>
        <v>CLUB 10</v>
      </c>
      <c r="B152" s="218" t="str">
        <f>'Ordre de passage'!B13</f>
        <v>Participant 10</v>
      </c>
      <c r="C152" s="110"/>
      <c r="D152" s="143">
        <f t="shared" si="16"/>
      </c>
      <c r="E152" s="138">
        <f>IF(H152="","",LOOKUP(D152,Valeurs!$G$4:Valeurs!$G$43,Valeurs!$H$4:Valeurs!$H$43))</f>
      </c>
      <c r="F152" s="367" t="str">
        <f>IF(D152="","0,00%",LOOKUP(D152,Valeurs!$G$4:$G$43,Valeurs!$I$4:$I$43))</f>
        <v>0,00%</v>
      </c>
      <c r="G152" s="252"/>
      <c r="H152" s="257">
        <f t="shared" si="17"/>
      </c>
      <c r="I152" s="207"/>
      <c r="J152" s="139">
        <f t="shared" si="13"/>
      </c>
      <c r="K152" s="207"/>
      <c r="L152" s="139">
        <f t="shared" si="14"/>
      </c>
      <c r="M152" s="207"/>
      <c r="N152" s="139">
        <f t="shared" si="15"/>
      </c>
    </row>
    <row r="153" spans="1:14" ht="12.75" hidden="1">
      <c r="A153" s="217" t="str">
        <f>'Ordre de passage'!A14</f>
        <v>CLUB 11</v>
      </c>
      <c r="B153" s="218" t="str">
        <f>'Ordre de passage'!B14</f>
        <v>Participant 11</v>
      </c>
      <c r="C153" s="110"/>
      <c r="D153" s="143">
        <f t="shared" si="16"/>
      </c>
      <c r="E153" s="138">
        <f>IF(H153="","",LOOKUP(D153,Valeurs!$G$4:Valeurs!$G$43,Valeurs!$H$4:Valeurs!$H$43))</f>
      </c>
      <c r="F153" s="367" t="str">
        <f>IF(D153="","0,00%",LOOKUP(D153,Valeurs!$G$4:$G$43,Valeurs!$I$4:$I$43))</f>
        <v>0,00%</v>
      </c>
      <c r="G153" s="252"/>
      <c r="H153" s="257">
        <f t="shared" si="17"/>
      </c>
      <c r="I153" s="207"/>
      <c r="J153" s="139">
        <f t="shared" si="13"/>
      </c>
      <c r="K153" s="207"/>
      <c r="L153" s="139">
        <f t="shared" si="14"/>
      </c>
      <c r="M153" s="207"/>
      <c r="N153" s="139">
        <f t="shared" si="15"/>
      </c>
    </row>
    <row r="154" spans="1:14" ht="12.75" hidden="1">
      <c r="A154" s="217" t="str">
        <f>'Ordre de passage'!A15</f>
        <v>CLUB 12</v>
      </c>
      <c r="B154" s="218" t="str">
        <f>'Ordre de passage'!B15</f>
        <v>Participant 12</v>
      </c>
      <c r="C154" s="110"/>
      <c r="D154" s="143">
        <f t="shared" si="16"/>
      </c>
      <c r="E154" s="138">
        <f>IF(H154="","",LOOKUP(D154,Valeurs!$G$4:Valeurs!$G$43,Valeurs!$H$4:Valeurs!$H$43))</f>
      </c>
      <c r="F154" s="367" t="str">
        <f>IF(D154="","0,00%",LOOKUP(D154,Valeurs!$G$4:$G$43,Valeurs!$I$4:$I$43))</f>
        <v>0,00%</v>
      </c>
      <c r="G154" s="252"/>
      <c r="H154" s="257">
        <f t="shared" si="17"/>
      </c>
      <c r="I154" s="207"/>
      <c r="J154" s="139">
        <f t="shared" si="13"/>
      </c>
      <c r="K154" s="207"/>
      <c r="L154" s="139">
        <f t="shared" si="14"/>
      </c>
      <c r="M154" s="207"/>
      <c r="N154" s="139">
        <f t="shared" si="15"/>
      </c>
    </row>
    <row r="155" spans="1:14" ht="12.75" hidden="1">
      <c r="A155" s="217" t="str">
        <f>'Ordre de passage'!A16</f>
        <v>CLUB 13</v>
      </c>
      <c r="B155" s="218" t="str">
        <f>'Ordre de passage'!B16</f>
        <v>Participant 13</v>
      </c>
      <c r="C155" s="110"/>
      <c r="D155" s="143">
        <f t="shared" si="16"/>
      </c>
      <c r="E155" s="138">
        <f>IF(H155="","",LOOKUP(D155,Valeurs!$G$4:Valeurs!$G$43,Valeurs!$H$4:Valeurs!$H$43))</f>
      </c>
      <c r="F155" s="367" t="str">
        <f>IF(D155="","0,00%",LOOKUP(D155,Valeurs!$G$4:$G$43,Valeurs!$I$4:$I$43))</f>
        <v>0,00%</v>
      </c>
      <c r="G155" s="252"/>
      <c r="H155" s="257">
        <f t="shared" si="17"/>
      </c>
      <c r="I155" s="207"/>
      <c r="J155" s="139">
        <f t="shared" si="13"/>
      </c>
      <c r="K155" s="207"/>
      <c r="L155" s="139">
        <f t="shared" si="14"/>
      </c>
      <c r="M155" s="207"/>
      <c r="N155" s="139">
        <f t="shared" si="15"/>
      </c>
    </row>
    <row r="156" spans="1:14" ht="12.75" hidden="1">
      <c r="A156" s="217" t="str">
        <f>'Ordre de passage'!A17</f>
        <v>CLUB 14</v>
      </c>
      <c r="B156" s="218" t="str">
        <f>'Ordre de passage'!B17</f>
        <v>Participant 14</v>
      </c>
      <c r="C156" s="110"/>
      <c r="D156" s="143">
        <f t="shared" si="16"/>
      </c>
      <c r="E156" s="138">
        <f>IF(H156="","",LOOKUP(D156,Valeurs!$G$4:Valeurs!$G$43,Valeurs!$H$4:Valeurs!$H$43))</f>
      </c>
      <c r="F156" s="367" t="str">
        <f>IF(D156="","0,00%",LOOKUP(D156,Valeurs!$G$4:$G$43,Valeurs!$I$4:$I$43))</f>
        <v>0,00%</v>
      </c>
      <c r="G156" s="252"/>
      <c r="H156" s="257">
        <f t="shared" si="17"/>
      </c>
      <c r="I156" s="207"/>
      <c r="J156" s="139">
        <f t="shared" si="13"/>
      </c>
      <c r="K156" s="207"/>
      <c r="L156" s="139">
        <f t="shared" si="14"/>
      </c>
      <c r="M156" s="207"/>
      <c r="N156" s="139">
        <f t="shared" si="15"/>
      </c>
    </row>
    <row r="157" spans="1:14" ht="12.75" hidden="1">
      <c r="A157" s="217" t="str">
        <f>'Ordre de passage'!A18</f>
        <v>CLUB 15</v>
      </c>
      <c r="B157" s="218" t="str">
        <f>'Ordre de passage'!B18</f>
        <v>Participant 15</v>
      </c>
      <c r="C157" s="110"/>
      <c r="D157" s="143">
        <f t="shared" si="16"/>
      </c>
      <c r="E157" s="138">
        <f>IF(H157="","",LOOKUP(D157,Valeurs!$G$4:Valeurs!$G$43,Valeurs!$H$4:Valeurs!$H$43))</f>
      </c>
      <c r="F157" s="367" t="str">
        <f>IF(D157="","0,00%",LOOKUP(D157,Valeurs!$G$4:$G$43,Valeurs!$I$4:$I$43))</f>
        <v>0,00%</v>
      </c>
      <c r="G157" s="252"/>
      <c r="H157" s="257">
        <f t="shared" si="17"/>
      </c>
      <c r="I157" s="207"/>
      <c r="J157" s="139">
        <f t="shared" si="13"/>
      </c>
      <c r="K157" s="207"/>
      <c r="L157" s="139">
        <f t="shared" si="14"/>
      </c>
      <c r="M157" s="207"/>
      <c r="N157" s="139">
        <f t="shared" si="15"/>
      </c>
    </row>
    <row r="158" spans="1:14" ht="12.75" hidden="1">
      <c r="A158" s="217" t="str">
        <f>'Ordre de passage'!A19</f>
        <v>CLUB 16</v>
      </c>
      <c r="B158" s="218" t="str">
        <f>'Ordre de passage'!B19</f>
        <v>Participant 16</v>
      </c>
      <c r="C158" s="110"/>
      <c r="D158" s="143">
        <f t="shared" si="16"/>
      </c>
      <c r="E158" s="138">
        <f>IF(H158="","",LOOKUP(D158,Valeurs!$G$4:Valeurs!$G$43,Valeurs!$H$4:Valeurs!$H$43))</f>
      </c>
      <c r="F158" s="367" t="str">
        <f>IF(D158="","0,00%",LOOKUP(D158,Valeurs!$G$4:$G$43,Valeurs!$I$4:$I$43))</f>
        <v>0,00%</v>
      </c>
      <c r="G158" s="252"/>
      <c r="H158" s="257">
        <f t="shared" si="17"/>
      </c>
      <c r="I158" s="207"/>
      <c r="J158" s="139">
        <f t="shared" si="13"/>
      </c>
      <c r="K158" s="207"/>
      <c r="L158" s="139">
        <f t="shared" si="14"/>
      </c>
      <c r="M158" s="207"/>
      <c r="N158" s="139">
        <f t="shared" si="15"/>
      </c>
    </row>
    <row r="159" spans="1:14" ht="12.75" hidden="1">
      <c r="A159" s="217" t="str">
        <f>'Ordre de passage'!A20</f>
        <v>CLUB 17</v>
      </c>
      <c r="B159" s="218" t="str">
        <f>'Ordre de passage'!B20</f>
        <v>Participant 17</v>
      </c>
      <c r="C159" s="110"/>
      <c r="D159" s="143">
        <f t="shared" si="16"/>
      </c>
      <c r="E159" s="138">
        <f>IF(H159="","",LOOKUP(D159,Valeurs!$G$4:Valeurs!$G$43,Valeurs!$H$4:Valeurs!$H$43))</f>
      </c>
      <c r="F159" s="367" t="str">
        <f>IF(D159="","0,00%",LOOKUP(D159,Valeurs!$G$4:$G$43,Valeurs!$I$4:$I$43))</f>
        <v>0,00%</v>
      </c>
      <c r="G159" s="252"/>
      <c r="H159" s="257">
        <f t="shared" si="17"/>
      </c>
      <c r="I159" s="207"/>
      <c r="J159" s="139">
        <f t="shared" si="13"/>
      </c>
      <c r="K159" s="207"/>
      <c r="L159" s="139">
        <f t="shared" si="14"/>
      </c>
      <c r="M159" s="207"/>
      <c r="N159" s="139">
        <f t="shared" si="15"/>
      </c>
    </row>
    <row r="160" spans="1:14" ht="12.75" hidden="1">
      <c r="A160" s="217" t="str">
        <f>'Ordre de passage'!A21</f>
        <v>CLUB 18</v>
      </c>
      <c r="B160" s="218" t="str">
        <f>'Ordre de passage'!B21</f>
        <v>Participant 18</v>
      </c>
      <c r="C160" s="110"/>
      <c r="D160" s="143">
        <f t="shared" si="16"/>
      </c>
      <c r="E160" s="138">
        <f>IF(H160="","",LOOKUP(D160,Valeurs!$G$4:Valeurs!$G$43,Valeurs!$H$4:Valeurs!$H$43))</f>
      </c>
      <c r="F160" s="367" t="str">
        <f>IF(D160="","0,00%",LOOKUP(D160,Valeurs!$G$4:$G$43,Valeurs!$I$4:$I$43))</f>
        <v>0,00%</v>
      </c>
      <c r="G160" s="252"/>
      <c r="H160" s="257">
        <f t="shared" si="17"/>
      </c>
      <c r="I160" s="207"/>
      <c r="J160" s="139">
        <f t="shared" si="13"/>
      </c>
      <c r="K160" s="207"/>
      <c r="L160" s="139">
        <f t="shared" si="14"/>
      </c>
      <c r="M160" s="207"/>
      <c r="N160" s="139">
        <f t="shared" si="15"/>
      </c>
    </row>
    <row r="161" spans="1:14" ht="12.75" hidden="1">
      <c r="A161" s="217" t="str">
        <f>'Ordre de passage'!A22</f>
        <v>CLUB 19</v>
      </c>
      <c r="B161" s="218" t="str">
        <f>'Ordre de passage'!B22</f>
        <v>Participant 19</v>
      </c>
      <c r="C161" s="110"/>
      <c r="D161" s="143">
        <f t="shared" si="16"/>
      </c>
      <c r="E161" s="138">
        <f>IF(H161="","",LOOKUP(D161,Valeurs!$G$4:Valeurs!$G$43,Valeurs!$H$4:Valeurs!$H$43))</f>
      </c>
      <c r="F161" s="367" t="str">
        <f>IF(D161="","0,00%",LOOKUP(D161,Valeurs!$G$4:$G$43,Valeurs!$I$4:$I$43))</f>
        <v>0,00%</v>
      </c>
      <c r="G161" s="252"/>
      <c r="H161" s="257">
        <f t="shared" si="17"/>
      </c>
      <c r="I161" s="207"/>
      <c r="J161" s="139">
        <f t="shared" si="13"/>
      </c>
      <c r="K161" s="207"/>
      <c r="L161" s="139">
        <f t="shared" si="14"/>
      </c>
      <c r="M161" s="207"/>
      <c r="N161" s="139">
        <f t="shared" si="15"/>
      </c>
    </row>
    <row r="162" spans="1:14" ht="12.75" hidden="1">
      <c r="A162" s="217" t="str">
        <f>'Ordre de passage'!A23</f>
        <v>CLUB 20</v>
      </c>
      <c r="B162" s="218" t="str">
        <f>'Ordre de passage'!B23</f>
        <v>Participant 20</v>
      </c>
      <c r="C162" s="110"/>
      <c r="D162" s="143">
        <f t="shared" si="16"/>
      </c>
      <c r="E162" s="138">
        <f>IF(H162="","",LOOKUP(D162,Valeurs!$G$4:Valeurs!$G$43,Valeurs!$H$4:Valeurs!$H$43))</f>
      </c>
      <c r="F162" s="367" t="str">
        <f>IF(D162="","0,00%",LOOKUP(D162,Valeurs!$G$4:$G$43,Valeurs!$I$4:$I$43))</f>
        <v>0,00%</v>
      </c>
      <c r="G162" s="252"/>
      <c r="H162" s="257">
        <f t="shared" si="17"/>
      </c>
      <c r="I162" s="207"/>
      <c r="J162" s="139">
        <f t="shared" si="13"/>
      </c>
      <c r="K162" s="207"/>
      <c r="L162" s="139">
        <f t="shared" si="14"/>
      </c>
      <c r="M162" s="207"/>
      <c r="N162" s="139">
        <f t="shared" si="15"/>
      </c>
    </row>
    <row r="163" spans="1:14" ht="12.75" hidden="1">
      <c r="A163" s="217" t="str">
        <f>'Ordre de passage'!A24</f>
        <v>CLUB 21</v>
      </c>
      <c r="B163" s="218" t="str">
        <f>'Ordre de passage'!B24</f>
        <v>Participant 21</v>
      </c>
      <c r="C163" s="168"/>
      <c r="D163" s="143">
        <f t="shared" si="16"/>
      </c>
      <c r="E163" s="138">
        <f>IF(H163="","",LOOKUP(D163,Valeurs!$G$4:Valeurs!$G$43,Valeurs!$H$4:Valeurs!$H$43))</f>
      </c>
      <c r="F163" s="367" t="str">
        <f>IF(D163="","0,00%",LOOKUP(D163,Valeurs!$G$4:$G$43,Valeurs!$I$4:$I$43))</f>
        <v>0,00%</v>
      </c>
      <c r="G163" s="253"/>
      <c r="H163" s="257">
        <f t="shared" si="17"/>
      </c>
      <c r="I163" s="214"/>
      <c r="J163" s="139">
        <f t="shared" si="13"/>
      </c>
      <c r="K163" s="214"/>
      <c r="L163" s="139">
        <f t="shared" si="14"/>
      </c>
      <c r="M163" s="214"/>
      <c r="N163" s="139">
        <f t="shared" si="15"/>
      </c>
    </row>
    <row r="164" spans="1:14" ht="12.75" hidden="1">
      <c r="A164" s="217" t="str">
        <f>'Ordre de passage'!A25</f>
        <v>CLUB 22</v>
      </c>
      <c r="B164" s="218" t="str">
        <f>'Ordre de passage'!B25</f>
        <v>Participant 22</v>
      </c>
      <c r="C164" s="168"/>
      <c r="D164" s="143">
        <f t="shared" si="16"/>
      </c>
      <c r="E164" s="138">
        <f>IF(H164="","",LOOKUP(D164,Valeurs!$G$4:Valeurs!$G$43,Valeurs!$H$4:Valeurs!$H$43))</f>
      </c>
      <c r="F164" s="367" t="str">
        <f>IF(D164="","0,00%",LOOKUP(D164,Valeurs!$G$4:$G$43,Valeurs!$I$4:$I$43))</f>
        <v>0,00%</v>
      </c>
      <c r="G164" s="253"/>
      <c r="H164" s="257">
        <f t="shared" si="17"/>
      </c>
      <c r="I164" s="214"/>
      <c r="J164" s="139">
        <f t="shared" si="13"/>
      </c>
      <c r="K164" s="214"/>
      <c r="L164" s="139">
        <f t="shared" si="14"/>
      </c>
      <c r="M164" s="214"/>
      <c r="N164" s="139">
        <f t="shared" si="15"/>
      </c>
    </row>
    <row r="165" spans="1:14" ht="12.75" hidden="1">
      <c r="A165" s="217" t="str">
        <f>'Ordre de passage'!A26</f>
        <v>CLUB 23</v>
      </c>
      <c r="B165" s="218" t="str">
        <f>'Ordre de passage'!B26</f>
        <v>Participant 23</v>
      </c>
      <c r="C165" s="168"/>
      <c r="D165" s="143">
        <f t="shared" si="16"/>
      </c>
      <c r="E165" s="138">
        <f>IF(H165="","",LOOKUP(D165,Valeurs!$G$4:Valeurs!$G$43,Valeurs!$H$4:Valeurs!$H$43))</f>
      </c>
      <c r="F165" s="367" t="str">
        <f>IF(D165="","0,00%",LOOKUP(D165,Valeurs!$G$4:$G$43,Valeurs!$I$4:$I$43))</f>
        <v>0,00%</v>
      </c>
      <c r="G165" s="253"/>
      <c r="H165" s="257">
        <f t="shared" si="17"/>
      </c>
      <c r="I165" s="214"/>
      <c r="J165" s="139">
        <f t="shared" si="13"/>
      </c>
      <c r="K165" s="214"/>
      <c r="L165" s="139">
        <f t="shared" si="14"/>
      </c>
      <c r="M165" s="214"/>
      <c r="N165" s="139">
        <f t="shared" si="15"/>
      </c>
    </row>
    <row r="166" spans="1:14" ht="12.75" hidden="1">
      <c r="A166" s="217" t="str">
        <f>'Ordre de passage'!A27</f>
        <v>CLUB 24</v>
      </c>
      <c r="B166" s="218" t="str">
        <f>'Ordre de passage'!B27</f>
        <v>Participant 24</v>
      </c>
      <c r="C166" s="168"/>
      <c r="D166" s="143">
        <f t="shared" si="16"/>
      </c>
      <c r="E166" s="138">
        <f>IF(H166="","",LOOKUP(D166,Valeurs!$G$4:Valeurs!$G$43,Valeurs!$H$4:Valeurs!$H$43))</f>
      </c>
      <c r="F166" s="367" t="str">
        <f>IF(D166="","0,00%",LOOKUP(D166,Valeurs!$G$4:$G$43,Valeurs!$I$4:$I$43))</f>
        <v>0,00%</v>
      </c>
      <c r="G166" s="253"/>
      <c r="H166" s="257">
        <f t="shared" si="17"/>
      </c>
      <c r="I166" s="214"/>
      <c r="J166" s="139">
        <f t="shared" si="13"/>
      </c>
      <c r="K166" s="214"/>
      <c r="L166" s="139">
        <f t="shared" si="14"/>
      </c>
      <c r="M166" s="214"/>
      <c r="N166" s="139">
        <f t="shared" si="15"/>
      </c>
    </row>
    <row r="167" spans="1:14" ht="12.75" hidden="1">
      <c r="A167" s="217" t="str">
        <f>'Ordre de passage'!A28</f>
        <v>CLUB 25</v>
      </c>
      <c r="B167" s="218" t="str">
        <f>'Ordre de passage'!B28</f>
        <v>Participant 25</v>
      </c>
      <c r="C167" s="168"/>
      <c r="D167" s="143">
        <f t="shared" si="16"/>
      </c>
      <c r="E167" s="138">
        <f>IF(H167="","",LOOKUP(D167,Valeurs!$G$4:Valeurs!$G$43,Valeurs!$H$4:Valeurs!$H$43))</f>
      </c>
      <c r="F167" s="367" t="str">
        <f>IF(D167="","0,00%",LOOKUP(D167,Valeurs!$G$4:$G$43,Valeurs!$I$4:$I$43))</f>
        <v>0,00%</v>
      </c>
      <c r="G167" s="253"/>
      <c r="H167" s="257">
        <f t="shared" si="17"/>
      </c>
      <c r="I167" s="214"/>
      <c r="J167" s="139">
        <f t="shared" si="13"/>
      </c>
      <c r="K167" s="214"/>
      <c r="L167" s="139">
        <f t="shared" si="14"/>
      </c>
      <c r="M167" s="214"/>
      <c r="N167" s="139">
        <f t="shared" si="15"/>
      </c>
    </row>
    <row r="168" spans="1:14" ht="12.75" hidden="1">
      <c r="A168" s="217" t="str">
        <f>'Ordre de passage'!A29</f>
        <v>CLUB 26</v>
      </c>
      <c r="B168" s="218" t="str">
        <f>'Ordre de passage'!B29</f>
        <v>Participant 26</v>
      </c>
      <c r="C168" s="168"/>
      <c r="D168" s="143">
        <f t="shared" si="16"/>
      </c>
      <c r="E168" s="138">
        <f>IF(H168="","",LOOKUP(D168,Valeurs!$G$4:Valeurs!$G$43,Valeurs!$H$4:Valeurs!$H$43))</f>
      </c>
      <c r="F168" s="367" t="str">
        <f>IF(D168="","0,00%",LOOKUP(D168,Valeurs!$G$4:$G$43,Valeurs!$I$4:$I$43))</f>
        <v>0,00%</v>
      </c>
      <c r="G168" s="253"/>
      <c r="H168" s="257">
        <f t="shared" si="17"/>
      </c>
      <c r="I168" s="214"/>
      <c r="J168" s="139">
        <f t="shared" si="13"/>
      </c>
      <c r="K168" s="214"/>
      <c r="L168" s="139">
        <f t="shared" si="14"/>
      </c>
      <c r="M168" s="214"/>
      <c r="N168" s="139">
        <f t="shared" si="15"/>
      </c>
    </row>
    <row r="169" spans="1:14" ht="12.75" hidden="1">
      <c r="A169" s="217" t="str">
        <f>'Ordre de passage'!A30</f>
        <v>CLUB 27</v>
      </c>
      <c r="B169" s="218" t="str">
        <f>'Ordre de passage'!B30</f>
        <v>Participant 27</v>
      </c>
      <c r="C169" s="168"/>
      <c r="D169" s="143">
        <f t="shared" si="16"/>
      </c>
      <c r="E169" s="138">
        <f>IF(H169="","",LOOKUP(D169,Valeurs!$G$4:Valeurs!$G$43,Valeurs!$H$4:Valeurs!$H$43))</f>
      </c>
      <c r="F169" s="367" t="str">
        <f>IF(D169="","0,00%",LOOKUP(D169,Valeurs!$G$4:$G$43,Valeurs!$I$4:$I$43))</f>
        <v>0,00%</v>
      </c>
      <c r="G169" s="253"/>
      <c r="H169" s="257">
        <f t="shared" si="17"/>
      </c>
      <c r="I169" s="214"/>
      <c r="J169" s="139">
        <f t="shared" si="13"/>
      </c>
      <c r="K169" s="214"/>
      <c r="L169" s="139">
        <f t="shared" si="14"/>
      </c>
      <c r="M169" s="214"/>
      <c r="N169" s="139">
        <f t="shared" si="15"/>
      </c>
    </row>
    <row r="170" spans="1:14" ht="12.75" hidden="1">
      <c r="A170" s="217" t="str">
        <f>'Ordre de passage'!A31</f>
        <v>CLUB 28</v>
      </c>
      <c r="B170" s="218" t="str">
        <f>'Ordre de passage'!B31</f>
        <v>Participant 28</v>
      </c>
      <c r="C170" s="168"/>
      <c r="D170" s="143">
        <f t="shared" si="16"/>
      </c>
      <c r="E170" s="138">
        <f>IF(H170="","",LOOKUP(D170,Valeurs!$G$4:Valeurs!$G$43,Valeurs!$H$4:Valeurs!$H$43))</f>
      </c>
      <c r="F170" s="367" t="str">
        <f>IF(D170="","0,00%",LOOKUP(D170,Valeurs!$G$4:$G$43,Valeurs!$I$4:$I$43))</f>
        <v>0,00%</v>
      </c>
      <c r="G170" s="253"/>
      <c r="H170" s="257">
        <f t="shared" si="17"/>
      </c>
      <c r="I170" s="214"/>
      <c r="J170" s="139">
        <f t="shared" si="13"/>
      </c>
      <c r="K170" s="214"/>
      <c r="L170" s="139">
        <f t="shared" si="14"/>
      </c>
      <c r="M170" s="214"/>
      <c r="N170" s="139">
        <f t="shared" si="15"/>
      </c>
    </row>
    <row r="171" spans="1:14" ht="12.75" hidden="1">
      <c r="A171" s="217" t="str">
        <f>'Ordre de passage'!A32</f>
        <v>CLUB 29</v>
      </c>
      <c r="B171" s="218" t="str">
        <f>'Ordre de passage'!B32</f>
        <v>Participant 29</v>
      </c>
      <c r="C171" s="168"/>
      <c r="D171" s="143">
        <f t="shared" si="16"/>
      </c>
      <c r="E171" s="138">
        <f>IF(H171="","",LOOKUP(D171,Valeurs!$G$4:Valeurs!$G$43,Valeurs!$H$4:Valeurs!$H$43))</f>
      </c>
      <c r="F171" s="367" t="str">
        <f>IF(D171="","0,00%",LOOKUP(D171,Valeurs!$G$4:$G$43,Valeurs!$I$4:$I$43))</f>
        <v>0,00%</v>
      </c>
      <c r="G171" s="253"/>
      <c r="H171" s="257">
        <f t="shared" si="17"/>
      </c>
      <c r="I171" s="214"/>
      <c r="J171" s="139">
        <f t="shared" si="13"/>
      </c>
      <c r="K171" s="214"/>
      <c r="L171" s="139">
        <f t="shared" si="14"/>
      </c>
      <c r="M171" s="214"/>
      <c r="N171" s="139">
        <f t="shared" si="15"/>
      </c>
    </row>
    <row r="172" spans="1:14" ht="13.5" hidden="1" thickBot="1">
      <c r="A172" s="219" t="str">
        <f>'Ordre de passage'!A33</f>
        <v>CLUB 30</v>
      </c>
      <c r="B172" s="220" t="str">
        <f>'Ordre de passage'!B33</f>
        <v>Participant 30</v>
      </c>
      <c r="C172" s="111"/>
      <c r="D172" s="144">
        <f t="shared" si="16"/>
      </c>
      <c r="E172" s="140">
        <f>IF(H172="","",LOOKUP(D172,Valeurs!$G$4:Valeurs!$G$43,Valeurs!$H$4:Valeurs!$H$43))</f>
      </c>
      <c r="F172" s="368" t="str">
        <f>IF(D172="","0,00%",LOOKUP(D172,Valeurs!$G$4:$G$43,Valeurs!$I$4:$I$43))</f>
        <v>0,00%</v>
      </c>
      <c r="G172" s="254"/>
      <c r="H172" s="258">
        <f t="shared" si="17"/>
      </c>
      <c r="I172" s="208"/>
      <c r="J172" s="141">
        <f t="shared" si="13"/>
      </c>
      <c r="K172" s="208"/>
      <c r="L172" s="141">
        <f t="shared" si="14"/>
      </c>
      <c r="M172" s="208"/>
      <c r="N172" s="141">
        <f t="shared" si="15"/>
      </c>
    </row>
    <row r="173" ht="13.5" thickBot="1"/>
    <row r="174" spans="1:12" ht="18">
      <c r="A174" s="456" t="s">
        <v>26</v>
      </c>
      <c r="B174" s="457"/>
      <c r="C174" s="457"/>
      <c r="D174" s="457"/>
      <c r="E174" s="457"/>
      <c r="F174" s="457"/>
      <c r="G174" s="457"/>
      <c r="H174" s="457"/>
      <c r="I174" s="457"/>
      <c r="J174" s="457"/>
      <c r="K174" s="457"/>
      <c r="L174" s="458"/>
    </row>
    <row r="175" spans="1:12" ht="27" thickBot="1">
      <c r="A175" s="447" t="s">
        <v>63</v>
      </c>
      <c r="B175" s="448"/>
      <c r="C175" s="448"/>
      <c r="D175" s="448"/>
      <c r="E175" s="448"/>
      <c r="F175" s="448"/>
      <c r="G175" s="448"/>
      <c r="H175" s="448"/>
      <c r="I175" s="448"/>
      <c r="J175" s="448"/>
      <c r="K175" s="448"/>
      <c r="L175" s="449"/>
    </row>
    <row r="176" spans="1:12" ht="16.5" thickBot="1">
      <c r="A176" s="437" t="s">
        <v>47</v>
      </c>
      <c r="B176" s="437" t="s">
        <v>51</v>
      </c>
      <c r="C176" s="442"/>
      <c r="D176" s="437" t="s">
        <v>9</v>
      </c>
      <c r="E176" s="437" t="s">
        <v>44</v>
      </c>
      <c r="F176" s="437" t="s">
        <v>3</v>
      </c>
      <c r="G176" s="450"/>
      <c r="H176" s="233" t="s">
        <v>1</v>
      </c>
      <c r="I176" s="452" t="s">
        <v>189</v>
      </c>
      <c r="J176" s="452"/>
      <c r="K176" s="452" t="s">
        <v>61</v>
      </c>
      <c r="L176" s="452"/>
    </row>
    <row r="177" spans="1:12" ht="13.5" thickBot="1">
      <c r="A177" s="438"/>
      <c r="B177" s="438"/>
      <c r="C177" s="443"/>
      <c r="D177" s="438"/>
      <c r="E177" s="438"/>
      <c r="F177" s="438"/>
      <c r="G177" s="451"/>
      <c r="H177" s="255">
        <f>SUM(I177,K177)</f>
        <v>148</v>
      </c>
      <c r="I177" s="213">
        <v>128</v>
      </c>
      <c r="J177" s="109" t="s">
        <v>9</v>
      </c>
      <c r="K177" s="212">
        <v>20</v>
      </c>
      <c r="L177" s="109" t="s">
        <v>9</v>
      </c>
    </row>
    <row r="178" spans="1:12" ht="12.75">
      <c r="A178" s="215" t="str">
        <f>'Ordre de passage'!A4</f>
        <v>SSSL</v>
      </c>
      <c r="B178" s="216" t="str">
        <f>'Ordre de passage'!B4</f>
        <v>Sybel Roy</v>
      </c>
      <c r="C178" s="135"/>
      <c r="D178" s="142">
        <f>IF(H178="","",RANK(H178,$H$178:$H$207))</f>
        <v>3</v>
      </c>
      <c r="E178" s="136">
        <f>IF(H178="","",LOOKUP(D178,Valeurs!$J$4:Valeurs!$J$43,Valeurs!$K$4:Valeurs!$K$43))</f>
        <v>16</v>
      </c>
      <c r="F178" s="366">
        <f>IF(D178="","0,00%",LOOKUP(D178,Valeurs!$J$4:$J$43,Valeurs!$L$4:$L$43))</f>
        <v>0.27999999999999997</v>
      </c>
      <c r="G178" s="259"/>
      <c r="H178" s="256">
        <f>IF(I178="","",SUM(I178,K178))</f>
        <v>70</v>
      </c>
      <c r="I178" s="206">
        <v>54</v>
      </c>
      <c r="J178" s="137">
        <f>IF(I178="","",RANK(I178,$I$178:$I$207))</f>
        <v>3</v>
      </c>
      <c r="K178" s="369">
        <v>16</v>
      </c>
      <c r="L178" s="137">
        <f>IF(K178="","",RANK(K178,$K$178:$K$207))</f>
        <v>1</v>
      </c>
    </row>
    <row r="179" spans="1:12" ht="12.75">
      <c r="A179" s="217" t="str">
        <f>'Ordre de passage'!A5</f>
        <v>CSRN</v>
      </c>
      <c r="B179" s="218" t="str">
        <f>'Ordre de passage'!B5</f>
        <v>Samya Chakir</v>
      </c>
      <c r="C179" s="110"/>
      <c r="D179" s="143">
        <f aca="true" t="shared" si="18" ref="D179:D207">IF(H179="","",RANK(H179,$H$178:$H$207))</f>
        <v>1</v>
      </c>
      <c r="E179" s="138">
        <f>IF(H179="","",LOOKUP(D179,Valeurs!$G$4:Valeurs!$G$43,Valeurs!$H$4:Valeurs!$H$43))</f>
        <v>20</v>
      </c>
      <c r="F179" s="367">
        <f>IF(D179="","0,00%",LOOKUP(D179,Valeurs!$J$4:$J$43,Valeurs!$L$4:$L$43))</f>
        <v>0.35</v>
      </c>
      <c r="G179" s="260"/>
      <c r="H179" s="257">
        <f aca="true" t="shared" si="19" ref="H179:H207">IF(I179="","",SUM(I179,K179))</f>
        <v>113</v>
      </c>
      <c r="I179" s="207">
        <v>99</v>
      </c>
      <c r="J179" s="139">
        <f aca="true" t="shared" si="20" ref="J179:J207">IF(I179="","",RANK(I179,$I$178:$I$207))</f>
        <v>1</v>
      </c>
      <c r="K179" s="210">
        <v>14</v>
      </c>
      <c r="L179" s="139">
        <f aca="true" t="shared" si="21" ref="L179:L207">IF(K179="","",RANK(K179,$K$178:$K$207))</f>
        <v>2</v>
      </c>
    </row>
    <row r="180" spans="1:12" ht="12.75">
      <c r="A180" s="217" t="str">
        <f>'Ordre de passage'!A6</f>
        <v>CSRN</v>
      </c>
      <c r="B180" s="218" t="str">
        <f>'Ordre de passage'!B6</f>
        <v>Gabrielle Thibodeau</v>
      </c>
      <c r="C180" s="110"/>
      <c r="D180" s="143">
        <f t="shared" si="18"/>
        <v>6</v>
      </c>
      <c r="E180" s="138">
        <f>IF(H180="","",LOOKUP(D180,Valeurs!$G$4:Valeurs!$G$43,Valeurs!$H$4:Valeurs!$H$43))</f>
        <v>12</v>
      </c>
      <c r="F180" s="367">
        <f>IF(D180="","0,00%",LOOKUP(D180,Valeurs!$J$4:$J$43,Valeurs!$L$4:$L$43))</f>
        <v>0.21</v>
      </c>
      <c r="G180" s="260"/>
      <c r="H180" s="257">
        <f t="shared" si="19"/>
        <v>11</v>
      </c>
      <c r="I180" s="207">
        <v>11</v>
      </c>
      <c r="J180" s="139">
        <f t="shared" si="20"/>
        <v>5</v>
      </c>
      <c r="K180" s="210">
        <v>0</v>
      </c>
      <c r="L180" s="139">
        <f t="shared" si="21"/>
        <v>6</v>
      </c>
    </row>
    <row r="181" spans="1:12" ht="12.75">
      <c r="A181" s="217" t="str">
        <f>'Ordre de passage'!A7</f>
        <v>CSRN</v>
      </c>
      <c r="B181" s="218" t="str">
        <f>'Ordre de passage'!B7</f>
        <v>Anabelle Rhéaume</v>
      </c>
      <c r="C181" s="110"/>
      <c r="D181" s="143">
        <f t="shared" si="18"/>
        <v>5</v>
      </c>
      <c r="E181" s="138">
        <f>IF(H181="","",LOOKUP(D181,Valeurs!$G$4:Valeurs!$G$43,Valeurs!$H$4:Valeurs!$H$43))</f>
        <v>13</v>
      </c>
      <c r="F181" s="367">
        <f>IF(D181="","0,00%",LOOKUP(D181,Valeurs!$J$4:$J$43,Valeurs!$L$4:$L$43))</f>
        <v>0.22749999999999998</v>
      </c>
      <c r="G181" s="260"/>
      <c r="H181" s="257">
        <f t="shared" si="19"/>
        <v>21</v>
      </c>
      <c r="I181" s="207">
        <v>9</v>
      </c>
      <c r="J181" s="139">
        <f t="shared" si="20"/>
        <v>6</v>
      </c>
      <c r="K181" s="210">
        <v>12</v>
      </c>
      <c r="L181" s="139">
        <f t="shared" si="21"/>
        <v>5</v>
      </c>
    </row>
    <row r="182" spans="1:12" ht="12.75">
      <c r="A182" s="217" t="str">
        <f>'Ordre de passage'!A8</f>
        <v>CSRN</v>
      </c>
      <c r="B182" s="218" t="str">
        <f>'Ordre de passage'!B8</f>
        <v>Zoé Martin</v>
      </c>
      <c r="C182" s="110"/>
      <c r="D182" s="143">
        <f t="shared" si="18"/>
        <v>4</v>
      </c>
      <c r="E182" s="138">
        <f>IF(H182="","",LOOKUP(D182,Valeurs!$G$4:Valeurs!$G$43,Valeurs!$H$4:Valeurs!$H$43))</f>
        <v>14</v>
      </c>
      <c r="F182" s="367">
        <f>IF(D182="","0,00%",LOOKUP(D182,Valeurs!$J$4:$J$43,Valeurs!$L$4:$L$43))</f>
        <v>0.24499999999999997</v>
      </c>
      <c r="G182" s="260"/>
      <c r="H182" s="257">
        <f t="shared" si="19"/>
        <v>40</v>
      </c>
      <c r="I182" s="207">
        <v>26</v>
      </c>
      <c r="J182" s="139">
        <f t="shared" si="20"/>
        <v>4</v>
      </c>
      <c r="K182" s="210">
        <v>14</v>
      </c>
      <c r="L182" s="139">
        <f t="shared" si="21"/>
        <v>2</v>
      </c>
    </row>
    <row r="183" spans="1:12" ht="13.5" thickBot="1">
      <c r="A183" s="217" t="str">
        <f>'Ordre de passage'!A9</f>
        <v>CSRAD</v>
      </c>
      <c r="B183" s="218" t="str">
        <f>'Ordre de passage'!B9</f>
        <v>Malory Boisclair</v>
      </c>
      <c r="C183" s="110"/>
      <c r="D183" s="143">
        <f t="shared" si="18"/>
        <v>2</v>
      </c>
      <c r="E183" s="138">
        <f>IF(H183="","",LOOKUP(D183,Valeurs!$G$4:Valeurs!$G$43,Valeurs!$H$4:Valeurs!$H$43))</f>
        <v>18</v>
      </c>
      <c r="F183" s="367">
        <f>IF(D183="","0,00%",LOOKUP(D183,Valeurs!$J$4:$J$43,Valeurs!$L$4:$L$43))</f>
        <v>0.315</v>
      </c>
      <c r="G183" s="260"/>
      <c r="H183" s="257">
        <f t="shared" si="19"/>
        <v>87</v>
      </c>
      <c r="I183" s="207">
        <v>73</v>
      </c>
      <c r="J183" s="139">
        <f t="shared" si="20"/>
        <v>2</v>
      </c>
      <c r="K183" s="210">
        <v>14</v>
      </c>
      <c r="L183" s="139">
        <f t="shared" si="21"/>
        <v>2</v>
      </c>
    </row>
    <row r="184" spans="1:12" ht="12.75" hidden="1">
      <c r="A184" s="217" t="str">
        <f>'Ordre de passage'!A10</f>
        <v>CAEM</v>
      </c>
      <c r="B184" s="218" t="str">
        <f>'Ordre de passage'!B10</f>
        <v>Aglaé Chisogne</v>
      </c>
      <c r="C184" s="110"/>
      <c r="D184" s="143">
        <f t="shared" si="18"/>
      </c>
      <c r="E184" s="138">
        <f>IF(H184="","",LOOKUP(D184,Valeurs!$G$4:Valeurs!$G$43,Valeurs!$H$4:Valeurs!$H$43))</f>
      </c>
      <c r="F184" s="367" t="str">
        <f>IF(D184="","0,00%",LOOKUP(D184,Valeurs!$J$4:$J$43,Valeurs!$L$4:$L$43))</f>
        <v>0,00%</v>
      </c>
      <c r="G184" s="260"/>
      <c r="H184" s="257">
        <f t="shared" si="19"/>
      </c>
      <c r="I184" s="207"/>
      <c r="J184" s="139">
        <f t="shared" si="20"/>
      </c>
      <c r="K184" s="210"/>
      <c r="L184" s="139">
        <f t="shared" si="21"/>
      </c>
    </row>
    <row r="185" spans="1:12" ht="12.75" hidden="1">
      <c r="A185" s="217" t="str">
        <f>'Ordre de passage'!A11</f>
        <v>CLUB 8</v>
      </c>
      <c r="B185" s="218" t="str">
        <f>'Ordre de passage'!B11</f>
        <v>Participant 8</v>
      </c>
      <c r="C185" s="110"/>
      <c r="D185" s="143">
        <f t="shared" si="18"/>
      </c>
      <c r="E185" s="138">
        <f>IF(H185="","",LOOKUP(D185,Valeurs!$G$4:Valeurs!$G$43,Valeurs!$H$4:Valeurs!$H$43))</f>
      </c>
      <c r="F185" s="367" t="str">
        <f>IF(D185="","0,00%",LOOKUP(D185,Valeurs!$J$4:$J$43,Valeurs!$L$4:$L$43))</f>
        <v>0,00%</v>
      </c>
      <c r="G185" s="260"/>
      <c r="H185" s="257">
        <f t="shared" si="19"/>
      </c>
      <c r="I185" s="207"/>
      <c r="J185" s="139">
        <f t="shared" si="20"/>
      </c>
      <c r="K185" s="210"/>
      <c r="L185" s="139">
        <f t="shared" si="21"/>
      </c>
    </row>
    <row r="186" spans="1:12" ht="12.75" hidden="1">
      <c r="A186" s="217" t="str">
        <f>'Ordre de passage'!A12</f>
        <v>CLUB 9</v>
      </c>
      <c r="B186" s="218" t="str">
        <f>'Ordre de passage'!B12</f>
        <v>Participant 9</v>
      </c>
      <c r="C186" s="110"/>
      <c r="D186" s="143">
        <f t="shared" si="18"/>
      </c>
      <c r="E186" s="138">
        <f>IF(H186="","",LOOKUP(D186,Valeurs!$G$4:Valeurs!$G$43,Valeurs!$H$4:Valeurs!$H$43))</f>
      </c>
      <c r="F186" s="367" t="str">
        <f>IF(D186="","0,00%",LOOKUP(D186,Valeurs!$J$4:$J$43,Valeurs!$L$4:$L$43))</f>
        <v>0,00%</v>
      </c>
      <c r="G186" s="260"/>
      <c r="H186" s="257">
        <f t="shared" si="19"/>
      </c>
      <c r="I186" s="207"/>
      <c r="J186" s="139">
        <f t="shared" si="20"/>
      </c>
      <c r="K186" s="210"/>
      <c r="L186" s="139">
        <f t="shared" si="21"/>
      </c>
    </row>
    <row r="187" spans="1:12" ht="12.75" hidden="1">
      <c r="A187" s="217" t="str">
        <f>'Ordre de passage'!A13</f>
        <v>CLUB 10</v>
      </c>
      <c r="B187" s="218" t="str">
        <f>'Ordre de passage'!B13</f>
        <v>Participant 10</v>
      </c>
      <c r="C187" s="110"/>
      <c r="D187" s="143">
        <f t="shared" si="18"/>
      </c>
      <c r="E187" s="138">
        <f>IF(H187="","",LOOKUP(D187,Valeurs!$G$4:Valeurs!$G$43,Valeurs!$H$4:Valeurs!$H$43))</f>
      </c>
      <c r="F187" s="367" t="str">
        <f>IF(D187="","0,00%",LOOKUP(D187,Valeurs!$J$4:$J$43,Valeurs!$L$4:$L$43))</f>
        <v>0,00%</v>
      </c>
      <c r="G187" s="260"/>
      <c r="H187" s="257">
        <f t="shared" si="19"/>
      </c>
      <c r="I187" s="207"/>
      <c r="J187" s="139">
        <f t="shared" si="20"/>
      </c>
      <c r="K187" s="210"/>
      <c r="L187" s="139">
        <f t="shared" si="21"/>
      </c>
    </row>
    <row r="188" spans="1:12" ht="12.75" hidden="1">
      <c r="A188" s="217" t="str">
        <f>'Ordre de passage'!A14</f>
        <v>CLUB 11</v>
      </c>
      <c r="B188" s="218" t="str">
        <f>'Ordre de passage'!B14</f>
        <v>Participant 11</v>
      </c>
      <c r="C188" s="110"/>
      <c r="D188" s="143">
        <f t="shared" si="18"/>
      </c>
      <c r="E188" s="138">
        <f>IF(H188="","",LOOKUP(D188,Valeurs!$G$4:Valeurs!$G$43,Valeurs!$H$4:Valeurs!$H$43))</f>
      </c>
      <c r="F188" s="367" t="str">
        <f>IF(D188="","0,00%",LOOKUP(D188,Valeurs!$J$4:$J$43,Valeurs!$L$4:$L$43))</f>
        <v>0,00%</v>
      </c>
      <c r="G188" s="260"/>
      <c r="H188" s="257">
        <f t="shared" si="19"/>
      </c>
      <c r="I188" s="207"/>
      <c r="J188" s="139">
        <f t="shared" si="20"/>
      </c>
      <c r="K188" s="210"/>
      <c r="L188" s="139">
        <f t="shared" si="21"/>
      </c>
    </row>
    <row r="189" spans="1:12" ht="12.75" hidden="1">
      <c r="A189" s="217" t="str">
        <f>'Ordre de passage'!A15</f>
        <v>CLUB 12</v>
      </c>
      <c r="B189" s="218" t="str">
        <f>'Ordre de passage'!B15</f>
        <v>Participant 12</v>
      </c>
      <c r="C189" s="110"/>
      <c r="D189" s="143">
        <f t="shared" si="18"/>
      </c>
      <c r="E189" s="138">
        <f>IF(H189="","",LOOKUP(D189,Valeurs!$G$4:Valeurs!$G$43,Valeurs!$H$4:Valeurs!$H$43))</f>
      </c>
      <c r="F189" s="367" t="str">
        <f>IF(D189="","0,00%",LOOKUP(D189,Valeurs!$J$4:$J$43,Valeurs!$L$4:$L$43))</f>
        <v>0,00%</v>
      </c>
      <c r="G189" s="260"/>
      <c r="H189" s="257">
        <f t="shared" si="19"/>
      </c>
      <c r="I189" s="207"/>
      <c r="J189" s="139">
        <f t="shared" si="20"/>
      </c>
      <c r="K189" s="210"/>
      <c r="L189" s="139">
        <f t="shared" si="21"/>
      </c>
    </row>
    <row r="190" spans="1:12" ht="12.75" hidden="1">
      <c r="A190" s="217" t="str">
        <f>'Ordre de passage'!A16</f>
        <v>CLUB 13</v>
      </c>
      <c r="B190" s="218" t="str">
        <f>'Ordre de passage'!B16</f>
        <v>Participant 13</v>
      </c>
      <c r="C190" s="110"/>
      <c r="D190" s="143">
        <f t="shared" si="18"/>
      </c>
      <c r="E190" s="138">
        <f>IF(H190="","",LOOKUP(D190,Valeurs!$G$4:Valeurs!$G$43,Valeurs!$H$4:Valeurs!$H$43))</f>
      </c>
      <c r="F190" s="367" t="str">
        <f>IF(D190="","0,00%",LOOKUP(D190,Valeurs!$J$4:$J$43,Valeurs!$L$4:$L$43))</f>
        <v>0,00%</v>
      </c>
      <c r="G190" s="260"/>
      <c r="H190" s="257">
        <f t="shared" si="19"/>
      </c>
      <c r="I190" s="207"/>
      <c r="J190" s="139">
        <f t="shared" si="20"/>
      </c>
      <c r="K190" s="210"/>
      <c r="L190" s="139">
        <f t="shared" si="21"/>
      </c>
    </row>
    <row r="191" spans="1:12" ht="12.75" hidden="1">
      <c r="A191" s="217" t="str">
        <f>'Ordre de passage'!A17</f>
        <v>CLUB 14</v>
      </c>
      <c r="B191" s="218" t="str">
        <f>'Ordre de passage'!B17</f>
        <v>Participant 14</v>
      </c>
      <c r="C191" s="110"/>
      <c r="D191" s="143">
        <f t="shared" si="18"/>
      </c>
      <c r="E191" s="138">
        <f>IF(H191="","",LOOKUP(D191,Valeurs!$G$4:Valeurs!$G$43,Valeurs!$H$4:Valeurs!$H$43))</f>
      </c>
      <c r="F191" s="367" t="str">
        <f>IF(D191="","0,00%",LOOKUP(D191,Valeurs!$J$4:$J$43,Valeurs!$L$4:$L$43))</f>
        <v>0,00%</v>
      </c>
      <c r="G191" s="260"/>
      <c r="H191" s="257">
        <f t="shared" si="19"/>
      </c>
      <c r="I191" s="207"/>
      <c r="J191" s="139">
        <f t="shared" si="20"/>
      </c>
      <c r="K191" s="210"/>
      <c r="L191" s="139">
        <f t="shared" si="21"/>
      </c>
    </row>
    <row r="192" spans="1:12" ht="12.75" hidden="1">
      <c r="A192" s="217" t="str">
        <f>'Ordre de passage'!A18</f>
        <v>CLUB 15</v>
      </c>
      <c r="B192" s="218" t="str">
        <f>'Ordre de passage'!B18</f>
        <v>Participant 15</v>
      </c>
      <c r="C192" s="110"/>
      <c r="D192" s="143">
        <f t="shared" si="18"/>
      </c>
      <c r="E192" s="138">
        <f>IF(H192="","",LOOKUP(D192,Valeurs!$G$4:Valeurs!$G$43,Valeurs!$H$4:Valeurs!$H$43))</f>
      </c>
      <c r="F192" s="367" t="str">
        <f>IF(D192="","0,00%",LOOKUP(D192,Valeurs!$J$4:$J$43,Valeurs!$L$4:$L$43))</f>
        <v>0,00%</v>
      </c>
      <c r="G192" s="260"/>
      <c r="H192" s="257">
        <f t="shared" si="19"/>
      </c>
      <c r="I192" s="207"/>
      <c r="J192" s="139">
        <f t="shared" si="20"/>
      </c>
      <c r="K192" s="210"/>
      <c r="L192" s="139">
        <f t="shared" si="21"/>
      </c>
    </row>
    <row r="193" spans="1:12" ht="12.75" hidden="1">
      <c r="A193" s="217" t="str">
        <f>'Ordre de passage'!A19</f>
        <v>CLUB 16</v>
      </c>
      <c r="B193" s="218" t="str">
        <f>'Ordre de passage'!B19</f>
        <v>Participant 16</v>
      </c>
      <c r="C193" s="110"/>
      <c r="D193" s="143">
        <f t="shared" si="18"/>
      </c>
      <c r="E193" s="138">
        <f>IF(H193="","",LOOKUP(D193,Valeurs!$G$4:Valeurs!$G$43,Valeurs!$H$4:Valeurs!$H$43))</f>
      </c>
      <c r="F193" s="367" t="str">
        <f>IF(D193="","0,00%",LOOKUP(D193,Valeurs!$J$4:$J$43,Valeurs!$L$4:$L$43))</f>
        <v>0,00%</v>
      </c>
      <c r="G193" s="260"/>
      <c r="H193" s="257">
        <f t="shared" si="19"/>
      </c>
      <c r="I193" s="207"/>
      <c r="J193" s="139">
        <f t="shared" si="20"/>
      </c>
      <c r="K193" s="210"/>
      <c r="L193" s="139">
        <f t="shared" si="21"/>
      </c>
    </row>
    <row r="194" spans="1:12" ht="12.75" hidden="1">
      <c r="A194" s="217" t="str">
        <f>'Ordre de passage'!A20</f>
        <v>CLUB 17</v>
      </c>
      <c r="B194" s="218" t="str">
        <f>'Ordre de passage'!B20</f>
        <v>Participant 17</v>
      </c>
      <c r="C194" s="110"/>
      <c r="D194" s="143">
        <f t="shared" si="18"/>
      </c>
      <c r="E194" s="138">
        <f>IF(H194="","",LOOKUP(D194,Valeurs!$G$4:Valeurs!$G$43,Valeurs!$H$4:Valeurs!$H$43))</f>
      </c>
      <c r="F194" s="367" t="str">
        <f>IF(D194="","0,00%",LOOKUP(D194,Valeurs!$J$4:$J$43,Valeurs!$L$4:$L$43))</f>
        <v>0,00%</v>
      </c>
      <c r="G194" s="260"/>
      <c r="H194" s="257">
        <f t="shared" si="19"/>
      </c>
      <c r="I194" s="207"/>
      <c r="J194" s="139">
        <f t="shared" si="20"/>
      </c>
      <c r="K194" s="210"/>
      <c r="L194" s="139">
        <f t="shared" si="21"/>
      </c>
    </row>
    <row r="195" spans="1:12" ht="12.75" hidden="1">
      <c r="A195" s="217" t="str">
        <f>'Ordre de passage'!A21</f>
        <v>CLUB 18</v>
      </c>
      <c r="B195" s="218" t="str">
        <f>'Ordre de passage'!B21</f>
        <v>Participant 18</v>
      </c>
      <c r="C195" s="110"/>
      <c r="D195" s="143">
        <f t="shared" si="18"/>
      </c>
      <c r="E195" s="138">
        <f>IF(H195="","",LOOKUP(D195,Valeurs!$G$4:Valeurs!$G$43,Valeurs!$H$4:Valeurs!$H$43))</f>
      </c>
      <c r="F195" s="367" t="str">
        <f>IF(D195="","0,00%",LOOKUP(D195,Valeurs!$J$4:$J$43,Valeurs!$L$4:$L$43))</f>
        <v>0,00%</v>
      </c>
      <c r="G195" s="260"/>
      <c r="H195" s="257">
        <f t="shared" si="19"/>
      </c>
      <c r="I195" s="207"/>
      <c r="J195" s="139">
        <f t="shared" si="20"/>
      </c>
      <c r="K195" s="210"/>
      <c r="L195" s="139">
        <f t="shared" si="21"/>
      </c>
    </row>
    <row r="196" spans="1:12" ht="12.75" hidden="1">
      <c r="A196" s="217" t="str">
        <f>'Ordre de passage'!A22</f>
        <v>CLUB 19</v>
      </c>
      <c r="B196" s="218" t="str">
        <f>'Ordre de passage'!B22</f>
        <v>Participant 19</v>
      </c>
      <c r="C196" s="110"/>
      <c r="D196" s="143">
        <f t="shared" si="18"/>
      </c>
      <c r="E196" s="138">
        <f>IF(H196="","",LOOKUP(D196,Valeurs!$G$4:Valeurs!$G$43,Valeurs!$H$4:Valeurs!$H$43))</f>
      </c>
      <c r="F196" s="367" t="str">
        <f>IF(D196="","0,00%",LOOKUP(D196,Valeurs!$J$4:$J$43,Valeurs!$L$4:$L$43))</f>
        <v>0,00%</v>
      </c>
      <c r="G196" s="260"/>
      <c r="H196" s="257">
        <f t="shared" si="19"/>
      </c>
      <c r="I196" s="207"/>
      <c r="J196" s="139">
        <f t="shared" si="20"/>
      </c>
      <c r="K196" s="210"/>
      <c r="L196" s="139">
        <f t="shared" si="21"/>
      </c>
    </row>
    <row r="197" spans="1:12" ht="12.75" hidden="1">
      <c r="A197" s="217" t="str">
        <f>'Ordre de passage'!A23</f>
        <v>CLUB 20</v>
      </c>
      <c r="B197" s="218" t="str">
        <f>'Ordre de passage'!B23</f>
        <v>Participant 20</v>
      </c>
      <c r="C197" s="110"/>
      <c r="D197" s="143">
        <f t="shared" si="18"/>
      </c>
      <c r="E197" s="138">
        <f>IF(H197="","",LOOKUP(D197,Valeurs!$G$4:Valeurs!$G$43,Valeurs!$H$4:Valeurs!$H$43))</f>
      </c>
      <c r="F197" s="367" t="str">
        <f>IF(D197="","0,00%",LOOKUP(D197,Valeurs!$J$4:$J$43,Valeurs!$L$4:$L$43))</f>
        <v>0,00%</v>
      </c>
      <c r="G197" s="260"/>
      <c r="H197" s="257">
        <f t="shared" si="19"/>
      </c>
      <c r="I197" s="207"/>
      <c r="J197" s="139">
        <f t="shared" si="20"/>
      </c>
      <c r="K197" s="210"/>
      <c r="L197" s="139">
        <f t="shared" si="21"/>
      </c>
    </row>
    <row r="198" spans="1:12" ht="12.75" hidden="1">
      <c r="A198" s="217" t="str">
        <f>'Ordre de passage'!A24</f>
        <v>CLUB 21</v>
      </c>
      <c r="B198" s="218" t="str">
        <f>'Ordre de passage'!B24</f>
        <v>Participant 21</v>
      </c>
      <c r="C198" s="168"/>
      <c r="D198" s="143">
        <f t="shared" si="18"/>
      </c>
      <c r="E198" s="138">
        <f>IF(H198="","",LOOKUP(D198,Valeurs!$G$4:Valeurs!$G$43,Valeurs!$H$4:Valeurs!$H$43))</f>
      </c>
      <c r="F198" s="367" t="str">
        <f>IF(D198="","0,00%",LOOKUP(D198,Valeurs!$J$4:$J$43,Valeurs!$L$4:$L$43))</f>
        <v>0,00%</v>
      </c>
      <c r="G198" s="261"/>
      <c r="H198" s="257">
        <f t="shared" si="19"/>
      </c>
      <c r="I198" s="214"/>
      <c r="J198" s="139">
        <f t="shared" si="20"/>
      </c>
      <c r="K198" s="358"/>
      <c r="L198" s="139">
        <f t="shared" si="21"/>
      </c>
    </row>
    <row r="199" spans="1:12" ht="12.75" hidden="1">
      <c r="A199" s="217" t="str">
        <f>'Ordre de passage'!A25</f>
        <v>CLUB 22</v>
      </c>
      <c r="B199" s="218" t="str">
        <f>'Ordre de passage'!B25</f>
        <v>Participant 22</v>
      </c>
      <c r="C199" s="168"/>
      <c r="D199" s="143">
        <f t="shared" si="18"/>
      </c>
      <c r="E199" s="138">
        <f>IF(H199="","",LOOKUP(D199,Valeurs!$G$4:Valeurs!$G$43,Valeurs!$H$4:Valeurs!$H$43))</f>
      </c>
      <c r="F199" s="367" t="str">
        <f>IF(D199="","0,00%",LOOKUP(D199,Valeurs!$J$4:$J$43,Valeurs!$L$4:$L$43))</f>
        <v>0,00%</v>
      </c>
      <c r="G199" s="261"/>
      <c r="H199" s="257">
        <f t="shared" si="19"/>
      </c>
      <c r="I199" s="214"/>
      <c r="J199" s="139">
        <f t="shared" si="20"/>
      </c>
      <c r="K199" s="358"/>
      <c r="L199" s="139">
        <f t="shared" si="21"/>
      </c>
    </row>
    <row r="200" spans="1:12" ht="12.75" hidden="1">
      <c r="A200" s="217" t="str">
        <f>'Ordre de passage'!A26</f>
        <v>CLUB 23</v>
      </c>
      <c r="B200" s="218" t="str">
        <f>'Ordre de passage'!B26</f>
        <v>Participant 23</v>
      </c>
      <c r="C200" s="168"/>
      <c r="D200" s="143">
        <f t="shared" si="18"/>
      </c>
      <c r="E200" s="138">
        <f>IF(H200="","",LOOKUP(D200,Valeurs!$G$4:Valeurs!$G$43,Valeurs!$H$4:Valeurs!$H$43))</f>
      </c>
      <c r="F200" s="367" t="str">
        <f>IF(D200="","0,00%",LOOKUP(D200,Valeurs!$J$4:$J$43,Valeurs!$L$4:$L$43))</f>
        <v>0,00%</v>
      </c>
      <c r="G200" s="261"/>
      <c r="H200" s="257">
        <f t="shared" si="19"/>
      </c>
      <c r="I200" s="214"/>
      <c r="J200" s="139">
        <f t="shared" si="20"/>
      </c>
      <c r="K200" s="358"/>
      <c r="L200" s="139">
        <f t="shared" si="21"/>
      </c>
    </row>
    <row r="201" spans="1:12" ht="12.75" hidden="1">
      <c r="A201" s="217" t="str">
        <f>'Ordre de passage'!A27</f>
        <v>CLUB 24</v>
      </c>
      <c r="B201" s="218" t="str">
        <f>'Ordre de passage'!B27</f>
        <v>Participant 24</v>
      </c>
      <c r="C201" s="168"/>
      <c r="D201" s="143">
        <f t="shared" si="18"/>
      </c>
      <c r="E201" s="138">
        <f>IF(H201="","",LOOKUP(D201,Valeurs!$G$4:Valeurs!$G$43,Valeurs!$H$4:Valeurs!$H$43))</f>
      </c>
      <c r="F201" s="367" t="str">
        <f>IF(D201="","0,00%",LOOKUP(D201,Valeurs!$J$4:$J$43,Valeurs!$L$4:$L$43))</f>
        <v>0,00%</v>
      </c>
      <c r="G201" s="261"/>
      <c r="H201" s="257">
        <f t="shared" si="19"/>
      </c>
      <c r="I201" s="214"/>
      <c r="J201" s="139">
        <f t="shared" si="20"/>
      </c>
      <c r="K201" s="358"/>
      <c r="L201" s="139">
        <f t="shared" si="21"/>
      </c>
    </row>
    <row r="202" spans="1:12" ht="12.75" hidden="1">
      <c r="A202" s="217" t="str">
        <f>'Ordre de passage'!A28</f>
        <v>CLUB 25</v>
      </c>
      <c r="B202" s="218" t="str">
        <f>'Ordre de passage'!B28</f>
        <v>Participant 25</v>
      </c>
      <c r="C202" s="168"/>
      <c r="D202" s="143">
        <f t="shared" si="18"/>
      </c>
      <c r="E202" s="138">
        <f>IF(H202="","",LOOKUP(D202,Valeurs!$G$4:Valeurs!$G$43,Valeurs!$H$4:Valeurs!$H$43))</f>
      </c>
      <c r="F202" s="367" t="str">
        <f>IF(D202="","0,00%",LOOKUP(D202,Valeurs!$J$4:$J$43,Valeurs!$L$4:$L$43))</f>
        <v>0,00%</v>
      </c>
      <c r="G202" s="261"/>
      <c r="H202" s="257">
        <f t="shared" si="19"/>
      </c>
      <c r="I202" s="214"/>
      <c r="J202" s="139">
        <f t="shared" si="20"/>
      </c>
      <c r="K202" s="358"/>
      <c r="L202" s="139">
        <f t="shared" si="21"/>
      </c>
    </row>
    <row r="203" spans="1:12" ht="12.75" hidden="1">
      <c r="A203" s="217" t="str">
        <f>'Ordre de passage'!A29</f>
        <v>CLUB 26</v>
      </c>
      <c r="B203" s="218" t="str">
        <f>'Ordre de passage'!B29</f>
        <v>Participant 26</v>
      </c>
      <c r="C203" s="168"/>
      <c r="D203" s="143">
        <f t="shared" si="18"/>
      </c>
      <c r="E203" s="138">
        <f>IF(H203="","",LOOKUP(D203,Valeurs!$G$4:Valeurs!$G$43,Valeurs!$H$4:Valeurs!$H$43))</f>
      </c>
      <c r="F203" s="367" t="str">
        <f>IF(D203="","0,00%",LOOKUP(D203,Valeurs!$J$4:$J$43,Valeurs!$L$4:$L$43))</f>
        <v>0,00%</v>
      </c>
      <c r="G203" s="261"/>
      <c r="H203" s="257">
        <f t="shared" si="19"/>
      </c>
      <c r="I203" s="214"/>
      <c r="J203" s="139">
        <f t="shared" si="20"/>
      </c>
      <c r="K203" s="358"/>
      <c r="L203" s="139">
        <f t="shared" si="21"/>
      </c>
    </row>
    <row r="204" spans="1:12" ht="12.75" hidden="1">
      <c r="A204" s="217" t="str">
        <f>'Ordre de passage'!A30</f>
        <v>CLUB 27</v>
      </c>
      <c r="B204" s="218" t="str">
        <f>'Ordre de passage'!B30</f>
        <v>Participant 27</v>
      </c>
      <c r="C204" s="168"/>
      <c r="D204" s="143">
        <f t="shared" si="18"/>
      </c>
      <c r="E204" s="138">
        <f>IF(H204="","",LOOKUP(D204,Valeurs!$G$4:Valeurs!$G$43,Valeurs!$H$4:Valeurs!$H$43))</f>
      </c>
      <c r="F204" s="367" t="str">
        <f>IF(D204="","0,00%",LOOKUP(D204,Valeurs!$J$4:$J$43,Valeurs!$L$4:$L$43))</f>
        <v>0,00%</v>
      </c>
      <c r="G204" s="261"/>
      <c r="H204" s="257">
        <f t="shared" si="19"/>
      </c>
      <c r="I204" s="214"/>
      <c r="J204" s="139">
        <f t="shared" si="20"/>
      </c>
      <c r="K204" s="358"/>
      <c r="L204" s="139">
        <f t="shared" si="21"/>
      </c>
    </row>
    <row r="205" spans="1:12" ht="12.75" hidden="1">
      <c r="A205" s="217" t="str">
        <f>'Ordre de passage'!A31</f>
        <v>CLUB 28</v>
      </c>
      <c r="B205" s="218" t="str">
        <f>'Ordre de passage'!B31</f>
        <v>Participant 28</v>
      </c>
      <c r="C205" s="168"/>
      <c r="D205" s="143">
        <f t="shared" si="18"/>
      </c>
      <c r="E205" s="138">
        <f>IF(H205="","",LOOKUP(D205,Valeurs!$G$4:Valeurs!$G$43,Valeurs!$H$4:Valeurs!$H$43))</f>
      </c>
      <c r="F205" s="367" t="str">
        <f>IF(D205="","0,00%",LOOKUP(D205,Valeurs!$J$4:$J$43,Valeurs!$L$4:$L$43))</f>
        <v>0,00%</v>
      </c>
      <c r="G205" s="261"/>
      <c r="H205" s="257">
        <f t="shared" si="19"/>
      </c>
      <c r="I205" s="214"/>
      <c r="J205" s="139">
        <f t="shared" si="20"/>
      </c>
      <c r="K205" s="358"/>
      <c r="L205" s="139">
        <f t="shared" si="21"/>
      </c>
    </row>
    <row r="206" spans="1:12" ht="12.75" hidden="1">
      <c r="A206" s="217" t="str">
        <f>'Ordre de passage'!A32</f>
        <v>CLUB 29</v>
      </c>
      <c r="B206" s="218" t="str">
        <f>'Ordre de passage'!B32</f>
        <v>Participant 29</v>
      </c>
      <c r="C206" s="168"/>
      <c r="D206" s="143">
        <f t="shared" si="18"/>
      </c>
      <c r="E206" s="138">
        <f>IF(H206="","",LOOKUP(D206,Valeurs!$G$4:Valeurs!$G$43,Valeurs!$H$4:Valeurs!$H$43))</f>
      </c>
      <c r="F206" s="367" t="str">
        <f>IF(D206="","0,00%",LOOKUP(D206,Valeurs!$J$4:$J$43,Valeurs!$L$4:$L$43))</f>
        <v>0,00%</v>
      </c>
      <c r="G206" s="261"/>
      <c r="H206" s="257">
        <f t="shared" si="19"/>
      </c>
      <c r="I206" s="214"/>
      <c r="J206" s="139">
        <f t="shared" si="20"/>
      </c>
      <c r="K206" s="358"/>
      <c r="L206" s="139">
        <f t="shared" si="21"/>
      </c>
    </row>
    <row r="207" spans="1:12" ht="13.5" hidden="1" thickBot="1">
      <c r="A207" s="219" t="str">
        <f>'Ordre de passage'!A33</f>
        <v>CLUB 30</v>
      </c>
      <c r="B207" s="220" t="str">
        <f>'Ordre de passage'!B33</f>
        <v>Participant 30</v>
      </c>
      <c r="C207" s="111"/>
      <c r="D207" s="144">
        <f t="shared" si="18"/>
      </c>
      <c r="E207" s="140">
        <f>IF(H207="","",LOOKUP(D207,Valeurs!$G$4:Valeurs!$G$43,Valeurs!$H$4:Valeurs!$H$43))</f>
      </c>
      <c r="F207" s="368" t="str">
        <f>IF(D207="","0,00%",LOOKUP(D207,Valeurs!$J$4:$J$43,Valeurs!$L$4:$L$43))</f>
        <v>0,00%</v>
      </c>
      <c r="G207" s="262"/>
      <c r="H207" s="258">
        <f t="shared" si="19"/>
      </c>
      <c r="I207" s="208"/>
      <c r="J207" s="141">
        <f t="shared" si="20"/>
      </c>
      <c r="K207" s="211"/>
      <c r="L207" s="141">
        <f t="shared" si="21"/>
      </c>
    </row>
    <row r="208" spans="8:9" ht="12.75">
      <c r="H208" s="145"/>
      <c r="I208" s="145"/>
    </row>
  </sheetData>
  <sheetProtection/>
  <mergeCells count="41">
    <mergeCell ref="A174:L174"/>
    <mergeCell ref="A175:L175"/>
    <mergeCell ref="E176:E177"/>
    <mergeCell ref="K176:L176"/>
    <mergeCell ref="A176:A177"/>
    <mergeCell ref="B176:B177"/>
    <mergeCell ref="D176:D177"/>
    <mergeCell ref="F176:F177"/>
    <mergeCell ref="M141:N141"/>
    <mergeCell ref="M106:N106"/>
    <mergeCell ref="O106:P106"/>
    <mergeCell ref="C141:C142"/>
    <mergeCell ref="D141:D142"/>
    <mergeCell ref="G106:G107"/>
    <mergeCell ref="E141:E142"/>
    <mergeCell ref="A139:N139"/>
    <mergeCell ref="A140:N140"/>
    <mergeCell ref="A106:A107"/>
    <mergeCell ref="F106:F107"/>
    <mergeCell ref="I106:J106"/>
    <mergeCell ref="K106:L106"/>
    <mergeCell ref="E106:E107"/>
    <mergeCell ref="K141:L141"/>
    <mergeCell ref="A141:A142"/>
    <mergeCell ref="B141:B142"/>
    <mergeCell ref="F141:F142"/>
    <mergeCell ref="I141:J141"/>
    <mergeCell ref="A2:J2"/>
    <mergeCell ref="A36:J36"/>
    <mergeCell ref="A37:J37"/>
    <mergeCell ref="A70:J70"/>
    <mergeCell ref="A71:J71"/>
    <mergeCell ref="D106:D107"/>
    <mergeCell ref="B106:B107"/>
    <mergeCell ref="C106:C107"/>
    <mergeCell ref="Q106:R106"/>
    <mergeCell ref="C176:C177"/>
    <mergeCell ref="A3:J3"/>
    <mergeCell ref="G141:G142"/>
    <mergeCell ref="G176:G177"/>
    <mergeCell ref="I176:J176"/>
  </mergeCells>
  <printOptions horizontalCentered="1" verticalCentered="1"/>
  <pageMargins left="0" right="0" top="1.141732283464567" bottom="0.984251968503937" header="0.5118110236220472" footer="0.5118110236220472"/>
  <pageSetup fitToHeight="11" horizontalDpi="300" verticalDpi="300" orientation="landscape" scale="76" r:id="rId2"/>
  <headerFooter alignWithMargins="0">
    <oddHeader>&amp;C&amp;"Arial,Gras"&amp;14Compilation Régionale
Jeunes Sauveteurs
11 ans et moins</oddHeader>
    <oddFooter>&amp;L&amp;D&amp;C&amp;G</oddFooter>
  </headerFooter>
  <rowBreaks count="1" manualBreakCount="1">
    <brk id="102" max="1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33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40.7109375" style="0" customWidth="1"/>
    <col min="2" max="2" width="14.421875" style="0" customWidth="1"/>
    <col min="3" max="3" width="12.7109375" style="5" bestFit="1" customWidth="1"/>
    <col min="4" max="4" width="12.421875" style="0" customWidth="1"/>
    <col min="9" max="9" width="11.421875" style="4" customWidth="1"/>
  </cols>
  <sheetData>
    <row r="1" spans="1:4" ht="19.5" customHeight="1">
      <c r="A1" s="463" t="s">
        <v>23</v>
      </c>
      <c r="B1" s="463"/>
      <c r="C1" s="463"/>
      <c r="D1" s="463"/>
    </row>
    <row r="2" ht="19.5" customHeight="1" thickBot="1"/>
    <row r="3" spans="1:7" ht="30" customHeight="1" thickBot="1">
      <c r="A3" s="14" t="s">
        <v>0</v>
      </c>
      <c r="B3" s="14" t="s">
        <v>4</v>
      </c>
      <c r="C3" s="21" t="s">
        <v>3</v>
      </c>
      <c r="D3" s="14" t="s">
        <v>1</v>
      </c>
      <c r="G3" s="1"/>
    </row>
    <row r="4" spans="1:15" ht="30" customHeight="1" thickBot="1">
      <c r="A4" s="14"/>
      <c r="B4" s="14"/>
      <c r="C4" s="21"/>
      <c r="D4" s="14" t="s">
        <v>13</v>
      </c>
      <c r="E4" s="38"/>
      <c r="F4" s="78" t="s">
        <v>20</v>
      </c>
      <c r="G4" s="78" t="s">
        <v>21</v>
      </c>
      <c r="H4" s="78" t="s">
        <v>6</v>
      </c>
      <c r="I4" s="41"/>
      <c r="J4" s="38"/>
      <c r="K4" s="38"/>
      <c r="L4" s="38"/>
      <c r="M4" s="38"/>
      <c r="N4" s="38"/>
      <c r="O4" s="38"/>
    </row>
    <row r="5" spans="1:15" ht="30" customHeight="1">
      <c r="A5" s="51" t="str">
        <f>'Ordre de passage'!B3</f>
        <v>Nom</v>
      </c>
      <c r="B5" s="76">
        <f aca="true" t="shared" si="0" ref="B5:B10">IF(D5="DQ","DQ",RANK(D5,$D$5:$D$14,1))</f>
        <v>8</v>
      </c>
      <c r="C5" s="77">
        <f aca="true" t="shared" si="1" ref="C5:C14">IF(D5="DQ",0,LOOKUP(B5,$B$18:$B$33,$D$18:$D$33))</f>
        <v>0.025</v>
      </c>
      <c r="D5" s="53">
        <f aca="true" t="shared" si="2" ref="D5:D10">H5</f>
        <v>0.0010953703703703702</v>
      </c>
      <c r="E5" s="38"/>
      <c r="F5" s="52">
        <v>0.0010937499999999999</v>
      </c>
      <c r="G5" s="52">
        <v>0.0010969907407407408</v>
      </c>
      <c r="H5" s="53">
        <f aca="true" t="shared" si="3" ref="H5:H10">AVERAGE(F5:G5)</f>
        <v>0.0010953703703703702</v>
      </c>
      <c r="I5" s="40"/>
      <c r="J5" s="38"/>
      <c r="K5" s="38"/>
      <c r="L5" s="38"/>
      <c r="M5" s="38"/>
      <c r="N5" s="38"/>
      <c r="O5" s="38"/>
    </row>
    <row r="6" spans="1:15" ht="30" customHeight="1">
      <c r="A6" s="51" t="str">
        <f>'Ordre de passage'!B4</f>
        <v>Sybel Roy</v>
      </c>
      <c r="B6" s="76">
        <f t="shared" si="0"/>
        <v>7</v>
      </c>
      <c r="C6" s="77">
        <f>IF(D6="DQ",0,LOOKUP(B6,$B$18:$B$33,$D$18:$D$33))</f>
        <v>0.027500000000000004</v>
      </c>
      <c r="D6" s="53">
        <f t="shared" si="2"/>
        <v>0.0006358217592592594</v>
      </c>
      <c r="E6" s="38"/>
      <c r="F6" s="52">
        <v>0.0006372685185185186</v>
      </c>
      <c r="G6" s="52">
        <v>0.0006343750000000001</v>
      </c>
      <c r="H6" s="53">
        <f t="shared" si="3"/>
        <v>0.0006358217592592594</v>
      </c>
      <c r="I6" s="41"/>
      <c r="J6" s="38"/>
      <c r="K6" s="38"/>
      <c r="L6" s="38"/>
      <c r="M6" s="38"/>
      <c r="N6" s="38"/>
      <c r="O6" s="38"/>
    </row>
    <row r="7" spans="1:15" ht="30" customHeight="1">
      <c r="A7" s="51" t="str">
        <f>'Ordre de passage'!B5</f>
        <v>Samya Chakir</v>
      </c>
      <c r="B7" s="76">
        <f t="shared" si="0"/>
        <v>4</v>
      </c>
      <c r="C7" s="77">
        <f t="shared" si="1"/>
        <v>0.034999999999999996</v>
      </c>
      <c r="D7" s="53">
        <f t="shared" si="2"/>
        <v>0.00032309027777777783</v>
      </c>
      <c r="E7" s="38"/>
      <c r="F7" s="52">
        <v>0.0003230324074074074</v>
      </c>
      <c r="G7" s="52">
        <v>0.0003231481481481482</v>
      </c>
      <c r="H7" s="53">
        <f t="shared" si="3"/>
        <v>0.00032309027777777783</v>
      </c>
      <c r="I7" s="41"/>
      <c r="J7" s="38"/>
      <c r="K7" s="38"/>
      <c r="L7" s="38"/>
      <c r="M7" s="38"/>
      <c r="N7" s="38"/>
      <c r="O7" s="38"/>
    </row>
    <row r="8" spans="1:15" ht="30" customHeight="1">
      <c r="A8" s="51" t="str">
        <f>'Ordre de passage'!B6</f>
        <v>Gabrielle Thibodeau</v>
      </c>
      <c r="B8" s="76">
        <f t="shared" si="0"/>
        <v>9</v>
      </c>
      <c r="C8" s="77">
        <f t="shared" si="1"/>
        <v>0.020000000000000004</v>
      </c>
      <c r="D8" s="53">
        <f t="shared" si="2"/>
        <v>0.0011900462962962963</v>
      </c>
      <c r="E8" s="38"/>
      <c r="F8" s="52">
        <v>0.0011909722222222222</v>
      </c>
      <c r="G8" s="52">
        <v>0.0011891203703703705</v>
      </c>
      <c r="H8" s="53">
        <f t="shared" si="3"/>
        <v>0.0011900462962962963</v>
      </c>
      <c r="I8" s="41"/>
      <c r="J8" s="38"/>
      <c r="K8" s="38"/>
      <c r="L8" s="38"/>
      <c r="M8" s="38"/>
      <c r="N8" s="38"/>
      <c r="O8" s="38"/>
    </row>
    <row r="9" spans="1:15" ht="30" customHeight="1">
      <c r="A9" s="51" t="str">
        <f>'Ordre de passage'!B7</f>
        <v>Anabelle Rhéaume</v>
      </c>
      <c r="B9" s="76">
        <f t="shared" si="0"/>
        <v>1</v>
      </c>
      <c r="C9" s="77">
        <f t="shared" si="1"/>
        <v>0.05</v>
      </c>
      <c r="D9" s="53">
        <f t="shared" si="2"/>
        <v>0.000244849537037037</v>
      </c>
      <c r="E9" s="38"/>
      <c r="F9" s="52">
        <v>0.0002369212962962963</v>
      </c>
      <c r="G9" s="52">
        <v>0.00025277777777777777</v>
      </c>
      <c r="H9" s="53">
        <f t="shared" si="3"/>
        <v>0.000244849537037037</v>
      </c>
      <c r="I9" s="41"/>
      <c r="J9" s="38"/>
      <c r="K9" s="38"/>
      <c r="L9" s="38"/>
      <c r="M9" s="38"/>
      <c r="N9" s="38"/>
      <c r="O9" s="38"/>
    </row>
    <row r="10" spans="1:15" ht="30" customHeight="1">
      <c r="A10" s="51" t="str">
        <f>'Ordre de passage'!B8</f>
        <v>Zoé Martin</v>
      </c>
      <c r="B10" s="76">
        <f t="shared" si="0"/>
        <v>6</v>
      </c>
      <c r="C10" s="77">
        <f t="shared" si="1"/>
        <v>0.03</v>
      </c>
      <c r="D10" s="53">
        <f t="shared" si="2"/>
        <v>0.0005015046296296297</v>
      </c>
      <c r="E10" s="38"/>
      <c r="F10" s="52">
        <v>0.0004956018518518519</v>
      </c>
      <c r="G10" s="52">
        <v>0.0005074074074074075</v>
      </c>
      <c r="H10" s="53">
        <f t="shared" si="3"/>
        <v>0.0005015046296296297</v>
      </c>
      <c r="I10" s="41"/>
      <c r="J10" s="38"/>
      <c r="K10" s="38"/>
      <c r="L10" s="38"/>
      <c r="M10" s="38"/>
      <c r="N10" s="38"/>
      <c r="O10" s="38"/>
    </row>
    <row r="11" spans="1:15" ht="30" customHeight="1">
      <c r="A11" s="51" t="str">
        <f>'Ordre de passage'!B9</f>
        <v>Malory Boisclair</v>
      </c>
      <c r="B11" s="76" t="s">
        <v>36</v>
      </c>
      <c r="C11" s="77">
        <f t="shared" si="1"/>
        <v>0</v>
      </c>
      <c r="D11" s="83" t="s">
        <v>37</v>
      </c>
      <c r="E11" s="38"/>
      <c r="F11" s="82" t="s">
        <v>36</v>
      </c>
      <c r="G11" s="82" t="s">
        <v>36</v>
      </c>
      <c r="H11" s="83" t="s">
        <v>36</v>
      </c>
      <c r="I11" s="41"/>
      <c r="J11" s="38"/>
      <c r="K11" s="38"/>
      <c r="L11" s="38"/>
      <c r="M11" s="38"/>
      <c r="N11" s="38"/>
      <c r="O11" s="38"/>
    </row>
    <row r="12" spans="1:15" ht="30" customHeight="1">
      <c r="A12" s="51" t="str">
        <f>'Ordre de passage'!B10</f>
        <v>Aglaé Chisogne</v>
      </c>
      <c r="B12" s="76">
        <f>IF(D12="DQ","DQ",RANK(D12,$D$5:$D$14,1))</f>
        <v>3</v>
      </c>
      <c r="C12" s="77">
        <f t="shared" si="1"/>
        <v>0.04000000000000001</v>
      </c>
      <c r="D12" s="53">
        <f>H12</f>
        <v>0.0003189814814814815</v>
      </c>
      <c r="E12" s="38"/>
      <c r="F12" s="82">
        <v>0.00031967592592592594</v>
      </c>
      <c r="G12" s="52">
        <v>0.000318287037037037</v>
      </c>
      <c r="H12" s="53">
        <f>AVERAGE(F12:G12)</f>
        <v>0.0003189814814814815</v>
      </c>
      <c r="I12" s="41"/>
      <c r="J12" s="38"/>
      <c r="K12" s="38"/>
      <c r="L12" s="38"/>
      <c r="M12" s="38"/>
      <c r="N12" s="38"/>
      <c r="O12" s="38"/>
    </row>
    <row r="13" spans="1:15" ht="30" customHeight="1">
      <c r="A13" s="51" t="str">
        <f>'Ordre de passage'!B11</f>
        <v>Participant 8</v>
      </c>
      <c r="B13" s="76">
        <f>IF(D13="DQ","DQ",RANK(D13,$D$5:$D$14,1))</f>
        <v>2</v>
      </c>
      <c r="C13" s="77">
        <f t="shared" si="1"/>
        <v>0.045000000000000005</v>
      </c>
      <c r="D13" s="53">
        <f>H13</f>
        <v>0.00026562499999999996</v>
      </c>
      <c r="E13" s="38"/>
      <c r="F13" s="52">
        <v>0.0002672453703703703</v>
      </c>
      <c r="G13" s="52">
        <v>0.0002640046296296296</v>
      </c>
      <c r="H13" s="53">
        <f>AVERAGE(F13:G13)</f>
        <v>0.00026562499999999996</v>
      </c>
      <c r="I13" s="41"/>
      <c r="J13" s="38"/>
      <c r="K13" s="38"/>
      <c r="L13" s="38"/>
      <c r="M13" s="38"/>
      <c r="N13" s="38"/>
      <c r="O13" s="38"/>
    </row>
    <row r="14" spans="1:15" ht="30" customHeight="1">
      <c r="A14" s="51" t="str">
        <f>'Ordre de passage'!B12</f>
        <v>Participant 9</v>
      </c>
      <c r="B14" s="76">
        <f>IF(D14="DQ","DQ",RANK(D14,$D$5:$D$14,1))</f>
        <v>5</v>
      </c>
      <c r="C14" s="77">
        <f t="shared" si="1"/>
        <v>0.0325</v>
      </c>
      <c r="D14" s="53">
        <f>H14</f>
        <v>0.00037077546296296294</v>
      </c>
      <c r="E14" s="38"/>
      <c r="F14" s="52">
        <v>0.00036898148148148147</v>
      </c>
      <c r="G14" s="52">
        <v>0.0003725694444444444</v>
      </c>
      <c r="H14" s="53">
        <f>AVERAGE(F14:G14)</f>
        <v>0.00037077546296296294</v>
      </c>
      <c r="I14" s="41"/>
      <c r="J14" s="38"/>
      <c r="K14" s="38"/>
      <c r="L14" s="38"/>
      <c r="M14" s="38"/>
      <c r="N14" s="38"/>
      <c r="O14" s="38"/>
    </row>
    <row r="15" spans="1:6" ht="12.75">
      <c r="A15" s="1" t="s">
        <v>8</v>
      </c>
      <c r="B15" s="68"/>
      <c r="C15" s="69" t="e">
        <f>IF(D15="DQ",0,LOOKUP(B15,$B$20:$B$35,$D$20:$D$35))</f>
        <v>#N/A</v>
      </c>
      <c r="D15" s="1"/>
      <c r="F15" s="44"/>
    </row>
    <row r="16" spans="1:4" ht="12.75">
      <c r="A16" s="20" t="s">
        <v>12</v>
      </c>
      <c r="B16" s="70"/>
      <c r="C16" s="71"/>
      <c r="D16" s="22">
        <f>AVERAGE(D5:D14)</f>
        <v>0.0005495627572016461</v>
      </c>
    </row>
    <row r="17" spans="1:4" ht="12.75">
      <c r="A17" s="1"/>
      <c r="B17" s="1" t="s">
        <v>5</v>
      </c>
      <c r="C17" s="1"/>
      <c r="D17" s="19">
        <v>0.05</v>
      </c>
    </row>
    <row r="18" spans="1:4" ht="12.75">
      <c r="A18" s="1"/>
      <c r="B18" s="1">
        <v>1</v>
      </c>
      <c r="C18" s="1">
        <v>20</v>
      </c>
      <c r="D18" s="28">
        <v>0.05</v>
      </c>
    </row>
    <row r="19" spans="1:4" ht="12.75">
      <c r="A19" s="1"/>
      <c r="B19" s="1">
        <v>2</v>
      </c>
      <c r="C19" s="1">
        <v>18</v>
      </c>
      <c r="D19" s="28">
        <f>C19/$C$18*$D$17</f>
        <v>0.045000000000000005</v>
      </c>
    </row>
    <row r="20" spans="1:4" ht="12.75">
      <c r="A20" s="1"/>
      <c r="B20" s="1">
        <v>3</v>
      </c>
      <c r="C20" s="1">
        <v>16</v>
      </c>
      <c r="D20" s="28">
        <f aca="true" t="shared" si="4" ref="D20:D33">C20/$C$18*$D$17</f>
        <v>0.04000000000000001</v>
      </c>
    </row>
    <row r="21" spans="1:4" ht="12.75">
      <c r="A21" s="1"/>
      <c r="B21" s="1">
        <v>4</v>
      </c>
      <c r="C21" s="1">
        <v>14</v>
      </c>
      <c r="D21" s="28">
        <f t="shared" si="4"/>
        <v>0.034999999999999996</v>
      </c>
    </row>
    <row r="22" spans="1:4" ht="12.75">
      <c r="A22" s="1"/>
      <c r="B22" s="1">
        <v>5</v>
      </c>
      <c r="C22" s="1">
        <v>13</v>
      </c>
      <c r="D22" s="28">
        <f t="shared" si="4"/>
        <v>0.0325</v>
      </c>
    </row>
    <row r="23" spans="1:4" ht="12.75">
      <c r="A23" s="1"/>
      <c r="B23" s="1">
        <v>6</v>
      </c>
      <c r="C23" s="1">
        <v>12</v>
      </c>
      <c r="D23" s="28">
        <f t="shared" si="4"/>
        <v>0.03</v>
      </c>
    </row>
    <row r="24" spans="1:4" ht="12.75">
      <c r="A24" s="1"/>
      <c r="B24" s="1">
        <v>7</v>
      </c>
      <c r="C24" s="1">
        <v>11</v>
      </c>
      <c r="D24" s="28">
        <f t="shared" si="4"/>
        <v>0.027500000000000004</v>
      </c>
    </row>
    <row r="25" spans="2:4" ht="12.75">
      <c r="B25" s="1">
        <v>8</v>
      </c>
      <c r="C25" s="1">
        <v>10</v>
      </c>
      <c r="D25" s="28">
        <f t="shared" si="4"/>
        <v>0.025</v>
      </c>
    </row>
    <row r="26" spans="2:4" ht="12.75">
      <c r="B26" s="1">
        <v>9</v>
      </c>
      <c r="C26" s="1">
        <v>8</v>
      </c>
      <c r="D26" s="28">
        <f t="shared" si="4"/>
        <v>0.020000000000000004</v>
      </c>
    </row>
    <row r="27" spans="2:9" ht="12.75">
      <c r="B27" s="1">
        <v>10</v>
      </c>
      <c r="C27" s="1">
        <v>7</v>
      </c>
      <c r="D27" s="28">
        <f t="shared" si="4"/>
        <v>0.017499999999999998</v>
      </c>
      <c r="I27"/>
    </row>
    <row r="28" spans="2:9" ht="12.75">
      <c r="B28" s="1">
        <v>11</v>
      </c>
      <c r="C28" s="1">
        <v>6</v>
      </c>
      <c r="D28" s="28">
        <f t="shared" si="4"/>
        <v>0.015</v>
      </c>
      <c r="I28"/>
    </row>
    <row r="29" spans="2:9" ht="12.75">
      <c r="B29" s="1">
        <v>12</v>
      </c>
      <c r="C29" s="1">
        <v>5</v>
      </c>
      <c r="D29" s="28">
        <f t="shared" si="4"/>
        <v>0.0125</v>
      </c>
      <c r="I29"/>
    </row>
    <row r="30" spans="2:9" ht="12.75">
      <c r="B30" s="1">
        <v>13</v>
      </c>
      <c r="C30" s="1">
        <v>4</v>
      </c>
      <c r="D30" s="28">
        <f t="shared" si="4"/>
        <v>0.010000000000000002</v>
      </c>
      <c r="I30"/>
    </row>
    <row r="31" spans="2:9" ht="12.75">
      <c r="B31" s="1">
        <v>14</v>
      </c>
      <c r="C31" s="1">
        <v>3</v>
      </c>
      <c r="D31" s="28">
        <f t="shared" si="4"/>
        <v>0.0075</v>
      </c>
      <c r="I31"/>
    </row>
    <row r="32" spans="2:9" ht="12.75">
      <c r="B32" s="1">
        <v>15</v>
      </c>
      <c r="C32" s="1">
        <v>2</v>
      </c>
      <c r="D32" s="28">
        <f t="shared" si="4"/>
        <v>0.005000000000000001</v>
      </c>
      <c r="I32"/>
    </row>
    <row r="33" spans="2:9" ht="12.75">
      <c r="B33" s="1">
        <v>16</v>
      </c>
      <c r="C33" s="1">
        <v>1</v>
      </c>
      <c r="D33" s="28">
        <f t="shared" si="4"/>
        <v>0.0025000000000000005</v>
      </c>
      <c r="I33"/>
    </row>
  </sheetData>
  <sheetProtection/>
  <mergeCells count="1">
    <mergeCell ref="A1:D1"/>
  </mergeCells>
  <printOptions horizontalCentered="1" verticalCentered="1"/>
  <pageMargins left="0.7480314960629921" right="0.3937007874015748" top="1.141732283464567" bottom="0.984251968503937" header="0.5118110236220472" footer="0.5118110236220472"/>
  <pageSetup fitToHeight="1" fitToWidth="1" horizontalDpi="300" verticalDpi="300" orientation="landscape" r:id="rId2"/>
  <headerFooter alignWithMargins="0">
    <oddHeader>&amp;L&amp;G&amp;C&amp;"Arial,Gras"&amp;16Compétition régionale JS - Saint-Lambert 2015
&amp;R&amp;G</oddHeader>
    <oddFooter xml:space="preserve">&amp;L&amp;"Arial,Gras"&amp;12&amp;D 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33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40.7109375" style="0" customWidth="1"/>
    <col min="2" max="2" width="14.421875" style="0" customWidth="1"/>
    <col min="3" max="3" width="12.7109375" style="5" bestFit="1" customWidth="1"/>
    <col min="4" max="4" width="12.421875" style="0" customWidth="1"/>
    <col min="9" max="9" width="11.421875" style="4" customWidth="1"/>
  </cols>
  <sheetData>
    <row r="1" spans="1:4" ht="19.5" customHeight="1">
      <c r="A1" s="463" t="s">
        <v>22</v>
      </c>
      <c r="B1" s="463"/>
      <c r="C1" s="463"/>
      <c r="D1" s="463"/>
    </row>
    <row r="2" ht="19.5" customHeight="1" thickBot="1"/>
    <row r="3" spans="1:7" ht="30" customHeight="1" thickBot="1">
      <c r="A3" s="14" t="s">
        <v>0</v>
      </c>
      <c r="B3" s="14" t="s">
        <v>4</v>
      </c>
      <c r="C3" s="21" t="s">
        <v>3</v>
      </c>
      <c r="D3" s="14" t="s">
        <v>1</v>
      </c>
      <c r="G3" s="1"/>
    </row>
    <row r="4" spans="1:15" ht="30" customHeight="1" thickBot="1">
      <c r="A4" s="14"/>
      <c r="B4" s="14"/>
      <c r="C4" s="21"/>
      <c r="D4" s="14" t="s">
        <v>13</v>
      </c>
      <c r="E4" s="38"/>
      <c r="F4" s="78" t="s">
        <v>20</v>
      </c>
      <c r="G4" s="78" t="s">
        <v>21</v>
      </c>
      <c r="H4" s="78" t="s">
        <v>6</v>
      </c>
      <c r="I4" s="41"/>
      <c r="J4" s="38"/>
      <c r="K4" s="38"/>
      <c r="L4" s="38"/>
      <c r="M4" s="38"/>
      <c r="N4" s="38"/>
      <c r="O4" s="38"/>
    </row>
    <row r="5" spans="1:15" ht="30" customHeight="1">
      <c r="A5" s="75" t="str">
        <f>'Ordre de passage'!B3</f>
        <v>Nom</v>
      </c>
      <c r="B5" s="39">
        <f aca="true" t="shared" si="0" ref="B5:B14">IF(D5="DQ","DQ",RANK(D5,$D$5:$D$14,1))</f>
        <v>9</v>
      </c>
      <c r="C5" s="45">
        <f aca="true" t="shared" si="1" ref="C5:C14">IF(D5="DQ",0,LOOKUP(B5,$B$18:$B$33,$D$18:$D$33))</f>
        <v>0.020000000000000004</v>
      </c>
      <c r="D5" s="53">
        <f aca="true" t="shared" si="2" ref="D5:D14">H5</f>
        <v>0.0007223958333333334</v>
      </c>
      <c r="E5" s="38"/>
      <c r="F5" s="52">
        <v>0.0007210648148148149</v>
      </c>
      <c r="G5" s="52">
        <v>0.0007237268518518518</v>
      </c>
      <c r="H5" s="53">
        <f aca="true" t="shared" si="3" ref="H5:H14">AVERAGE(F5:G5)</f>
        <v>0.0007223958333333334</v>
      </c>
      <c r="I5" s="40"/>
      <c r="J5" s="38"/>
      <c r="K5" s="38"/>
      <c r="L5" s="38"/>
      <c r="M5" s="38"/>
      <c r="N5" s="38"/>
      <c r="O5" s="38"/>
    </row>
    <row r="6" spans="1:15" ht="30" customHeight="1">
      <c r="A6" s="75" t="str">
        <f>'Ordre de passage'!B4</f>
        <v>Sybel Roy</v>
      </c>
      <c r="B6" s="39">
        <f t="shared" si="0"/>
        <v>1</v>
      </c>
      <c r="C6" s="45">
        <f t="shared" si="1"/>
        <v>0.05</v>
      </c>
      <c r="D6" s="53">
        <f t="shared" si="2"/>
        <v>0.000452662037037037</v>
      </c>
      <c r="E6" s="38"/>
      <c r="F6" s="52">
        <v>0.0004527777777777777</v>
      </c>
      <c r="G6" s="52">
        <v>0.0004525462962962963</v>
      </c>
      <c r="H6" s="53">
        <f t="shared" si="3"/>
        <v>0.000452662037037037</v>
      </c>
      <c r="I6" s="41"/>
      <c r="J6" s="38"/>
      <c r="K6" s="38"/>
      <c r="L6" s="38"/>
      <c r="M6" s="38"/>
      <c r="N6" s="38"/>
      <c r="O6" s="38"/>
    </row>
    <row r="7" spans="1:15" ht="30" customHeight="1">
      <c r="A7" s="75" t="str">
        <f>'Ordre de passage'!B5</f>
        <v>Samya Chakir</v>
      </c>
      <c r="B7" s="39">
        <f t="shared" si="0"/>
        <v>4</v>
      </c>
      <c r="C7" s="45">
        <f t="shared" si="1"/>
        <v>0.034999999999999996</v>
      </c>
      <c r="D7" s="53">
        <f t="shared" si="2"/>
        <v>0.0005391203703703704</v>
      </c>
      <c r="E7" s="38"/>
      <c r="F7" s="52">
        <v>0.0005374999999999999</v>
      </c>
      <c r="G7" s="52">
        <v>0.0005407407407407407</v>
      </c>
      <c r="H7" s="53">
        <f t="shared" si="3"/>
        <v>0.0005391203703703704</v>
      </c>
      <c r="I7" s="41"/>
      <c r="J7" s="38"/>
      <c r="K7" s="38"/>
      <c r="L7" s="38"/>
      <c r="M7" s="38"/>
      <c r="N7" s="38"/>
      <c r="O7" s="38"/>
    </row>
    <row r="8" spans="1:15" ht="30" customHeight="1">
      <c r="A8" s="75" t="str">
        <f>'Ordre de passage'!B6</f>
        <v>Gabrielle Thibodeau</v>
      </c>
      <c r="B8" s="39">
        <f t="shared" si="0"/>
        <v>5</v>
      </c>
      <c r="C8" s="45">
        <f t="shared" si="1"/>
        <v>0.0325</v>
      </c>
      <c r="D8" s="53">
        <f t="shared" si="2"/>
        <v>0.0005581018518518518</v>
      </c>
      <c r="E8" s="38"/>
      <c r="F8" s="52">
        <v>0.0005581018518518518</v>
      </c>
      <c r="G8" s="52">
        <v>0.0005581018518518518</v>
      </c>
      <c r="H8" s="53">
        <f t="shared" si="3"/>
        <v>0.0005581018518518518</v>
      </c>
      <c r="I8" s="41"/>
      <c r="J8" s="38"/>
      <c r="K8" s="38"/>
      <c r="L8" s="38"/>
      <c r="M8" s="38"/>
      <c r="N8" s="38"/>
      <c r="O8" s="38"/>
    </row>
    <row r="9" spans="1:15" ht="30" customHeight="1">
      <c r="A9" s="75" t="str">
        <f>'Ordre de passage'!B7</f>
        <v>Anabelle Rhéaume</v>
      </c>
      <c r="B9" s="39">
        <f t="shared" si="0"/>
        <v>8</v>
      </c>
      <c r="C9" s="45">
        <f t="shared" si="1"/>
        <v>0.025</v>
      </c>
      <c r="D9" s="53">
        <f t="shared" si="2"/>
        <v>0.0006600694444444445</v>
      </c>
      <c r="E9" s="38"/>
      <c r="F9" s="52">
        <v>0.0006600694444444445</v>
      </c>
      <c r="G9" s="52">
        <v>0.0006600694444444445</v>
      </c>
      <c r="H9" s="53">
        <f t="shared" si="3"/>
        <v>0.0006600694444444445</v>
      </c>
      <c r="I9" s="41"/>
      <c r="J9" s="38"/>
      <c r="K9" s="38"/>
      <c r="L9" s="38"/>
      <c r="M9" s="38"/>
      <c r="N9" s="38"/>
      <c r="O9" s="38"/>
    </row>
    <row r="10" spans="1:15" ht="30" customHeight="1">
      <c r="A10" s="75" t="str">
        <f>'Ordre de passage'!B8</f>
        <v>Zoé Martin</v>
      </c>
      <c r="B10" s="39">
        <f t="shared" si="0"/>
        <v>7</v>
      </c>
      <c r="C10" s="45">
        <f t="shared" si="1"/>
        <v>0.027500000000000004</v>
      </c>
      <c r="D10" s="53">
        <f t="shared" si="2"/>
        <v>0.0006304398148148148</v>
      </c>
      <c r="E10" s="38"/>
      <c r="F10" s="52">
        <v>0.0006311342592592593</v>
      </c>
      <c r="G10" s="52">
        <v>0.0006297453703703704</v>
      </c>
      <c r="H10" s="53">
        <f t="shared" si="3"/>
        <v>0.0006304398148148148</v>
      </c>
      <c r="I10" s="41"/>
      <c r="J10" s="38"/>
      <c r="K10" s="38"/>
      <c r="L10" s="38"/>
      <c r="M10" s="38"/>
      <c r="N10" s="38"/>
      <c r="O10" s="38"/>
    </row>
    <row r="11" spans="1:15" ht="30" customHeight="1">
      <c r="A11" s="75" t="str">
        <f>'Ordre de passage'!B9</f>
        <v>Malory Boisclair</v>
      </c>
      <c r="B11" s="39">
        <f t="shared" si="0"/>
        <v>10</v>
      </c>
      <c r="C11" s="45">
        <f t="shared" si="1"/>
        <v>0.017499999999999998</v>
      </c>
      <c r="D11" s="53">
        <f t="shared" si="2"/>
        <v>0.0007689814814814816</v>
      </c>
      <c r="E11" s="38"/>
      <c r="F11" s="52">
        <v>0.0007725694444444445</v>
      </c>
      <c r="G11" s="52">
        <v>0.0007653935185185185</v>
      </c>
      <c r="H11" s="53">
        <f t="shared" si="3"/>
        <v>0.0007689814814814816</v>
      </c>
      <c r="I11" s="41"/>
      <c r="J11" s="38"/>
      <c r="K11" s="38"/>
      <c r="L11" s="38"/>
      <c r="M11" s="38"/>
      <c r="N11" s="38"/>
      <c r="O11" s="38"/>
    </row>
    <row r="12" spans="1:15" ht="30" customHeight="1">
      <c r="A12" s="75" t="str">
        <f>'Ordre de passage'!B10</f>
        <v>Aglaé Chisogne</v>
      </c>
      <c r="B12" s="39">
        <f t="shared" si="0"/>
        <v>3</v>
      </c>
      <c r="C12" s="45">
        <f t="shared" si="1"/>
        <v>0.04000000000000001</v>
      </c>
      <c r="D12" s="53">
        <f t="shared" si="2"/>
        <v>0.0005336226851851853</v>
      </c>
      <c r="E12" s="38"/>
      <c r="F12" s="52">
        <v>0.0005363425925925927</v>
      </c>
      <c r="G12" s="52">
        <v>0.0005309027777777778</v>
      </c>
      <c r="H12" s="53">
        <f t="shared" si="3"/>
        <v>0.0005336226851851853</v>
      </c>
      <c r="I12" s="41"/>
      <c r="J12" s="38"/>
      <c r="K12" s="38"/>
      <c r="L12" s="38"/>
      <c r="M12" s="38"/>
      <c r="N12" s="38"/>
      <c r="O12" s="38"/>
    </row>
    <row r="13" spans="1:15" ht="30" customHeight="1">
      <c r="A13" s="75" t="str">
        <f>'Ordre de passage'!B11</f>
        <v>Participant 8</v>
      </c>
      <c r="B13" s="39">
        <f t="shared" si="0"/>
        <v>2</v>
      </c>
      <c r="C13" s="45">
        <f t="shared" si="1"/>
        <v>0.045000000000000005</v>
      </c>
      <c r="D13" s="53">
        <f t="shared" si="2"/>
        <v>0.00047615740740740745</v>
      </c>
      <c r="E13" s="38"/>
      <c r="F13" s="52">
        <v>0.00047557870370370375</v>
      </c>
      <c r="G13" s="52">
        <v>0.0004767361111111111</v>
      </c>
      <c r="H13" s="53">
        <f t="shared" si="3"/>
        <v>0.00047615740740740745</v>
      </c>
      <c r="I13" s="41"/>
      <c r="J13" s="38"/>
      <c r="K13" s="38"/>
      <c r="L13" s="38"/>
      <c r="M13" s="38"/>
      <c r="N13" s="38"/>
      <c r="O13" s="38"/>
    </row>
    <row r="14" spans="1:15" ht="30" customHeight="1">
      <c r="A14" s="75" t="str">
        <f>'Ordre de passage'!B12</f>
        <v>Participant 9</v>
      </c>
      <c r="B14" s="39">
        <f t="shared" si="0"/>
        <v>6</v>
      </c>
      <c r="C14" s="45">
        <f t="shared" si="1"/>
        <v>0.03</v>
      </c>
      <c r="D14" s="53">
        <f t="shared" si="2"/>
        <v>0.0005790509259259259</v>
      </c>
      <c r="E14" s="38"/>
      <c r="F14" s="52">
        <v>0.0005765046296296296</v>
      </c>
      <c r="G14" s="52">
        <v>0.0005815972222222222</v>
      </c>
      <c r="H14" s="53">
        <f t="shared" si="3"/>
        <v>0.0005790509259259259</v>
      </c>
      <c r="I14" s="41"/>
      <c r="J14" s="38"/>
      <c r="K14" s="38"/>
      <c r="L14" s="38"/>
      <c r="M14" s="38"/>
      <c r="N14" s="38"/>
      <c r="O14" s="38"/>
    </row>
    <row r="15" spans="1:6" ht="12.75">
      <c r="A15" s="1" t="s">
        <v>8</v>
      </c>
      <c r="B15" s="1"/>
      <c r="C15" s="7"/>
      <c r="D15" s="1"/>
      <c r="F15" s="44"/>
    </row>
    <row r="16" spans="1:4" ht="12.75">
      <c r="A16" s="20" t="s">
        <v>12</v>
      </c>
      <c r="C16" s="7"/>
      <c r="D16" s="22">
        <f>AVERAGE(D5:D14)</f>
        <v>0.0005920601851851853</v>
      </c>
    </row>
    <row r="17" spans="1:4" ht="12.75">
      <c r="A17" s="1"/>
      <c r="B17" s="1" t="s">
        <v>5</v>
      </c>
      <c r="C17" s="1"/>
      <c r="D17" s="19">
        <v>0.05</v>
      </c>
    </row>
    <row r="18" spans="1:4" ht="12.75">
      <c r="A18" s="1"/>
      <c r="B18" s="1">
        <v>1</v>
      </c>
      <c r="C18" s="1">
        <v>20</v>
      </c>
      <c r="D18" s="28">
        <f>D17</f>
        <v>0.05</v>
      </c>
    </row>
    <row r="19" spans="1:4" ht="12.75">
      <c r="A19" s="1"/>
      <c r="B19" s="1">
        <v>2</v>
      </c>
      <c r="C19" s="1">
        <v>18</v>
      </c>
      <c r="D19" s="28">
        <f>C19/$C$18*$D$17</f>
        <v>0.045000000000000005</v>
      </c>
    </row>
    <row r="20" spans="1:4" ht="12.75">
      <c r="A20" s="1"/>
      <c r="B20" s="1">
        <v>3</v>
      </c>
      <c r="C20" s="1">
        <v>16</v>
      </c>
      <c r="D20" s="28">
        <f aca="true" t="shared" si="4" ref="D20:D33">C20/$C$18*$D$17</f>
        <v>0.04000000000000001</v>
      </c>
    </row>
    <row r="21" spans="1:4" ht="12.75">
      <c r="A21" s="1"/>
      <c r="B21" s="1">
        <v>4</v>
      </c>
      <c r="C21" s="1">
        <v>14</v>
      </c>
      <c r="D21" s="28">
        <f t="shared" si="4"/>
        <v>0.034999999999999996</v>
      </c>
    </row>
    <row r="22" spans="1:4" ht="12.75">
      <c r="A22" s="1"/>
      <c r="B22" s="1">
        <v>5</v>
      </c>
      <c r="C22" s="1">
        <v>13</v>
      </c>
      <c r="D22" s="28">
        <f t="shared" si="4"/>
        <v>0.0325</v>
      </c>
    </row>
    <row r="23" spans="1:4" ht="12.75">
      <c r="A23" s="1"/>
      <c r="B23" s="1">
        <v>6</v>
      </c>
      <c r="C23" s="1">
        <v>12</v>
      </c>
      <c r="D23" s="28">
        <f t="shared" si="4"/>
        <v>0.03</v>
      </c>
    </row>
    <row r="24" spans="1:4" ht="12.75">
      <c r="A24" s="1"/>
      <c r="B24" s="1">
        <v>7</v>
      </c>
      <c r="C24" s="1">
        <v>11</v>
      </c>
      <c r="D24" s="28">
        <f t="shared" si="4"/>
        <v>0.027500000000000004</v>
      </c>
    </row>
    <row r="25" spans="2:4" ht="12.75">
      <c r="B25" s="1">
        <v>8</v>
      </c>
      <c r="C25" s="1">
        <v>10</v>
      </c>
      <c r="D25" s="28">
        <f t="shared" si="4"/>
        <v>0.025</v>
      </c>
    </row>
    <row r="26" spans="2:4" ht="12.75">
      <c r="B26" s="1">
        <v>9</v>
      </c>
      <c r="C26" s="1">
        <v>8</v>
      </c>
      <c r="D26" s="28">
        <f t="shared" si="4"/>
        <v>0.020000000000000004</v>
      </c>
    </row>
    <row r="27" spans="2:4" ht="12.75">
      <c r="B27" s="1">
        <v>10</v>
      </c>
      <c r="C27" s="1">
        <v>7</v>
      </c>
      <c r="D27" s="28">
        <f t="shared" si="4"/>
        <v>0.017499999999999998</v>
      </c>
    </row>
    <row r="28" spans="2:4" ht="12.75">
      <c r="B28" s="1">
        <v>11</v>
      </c>
      <c r="C28" s="1">
        <v>6</v>
      </c>
      <c r="D28" s="28">
        <f t="shared" si="4"/>
        <v>0.015</v>
      </c>
    </row>
    <row r="29" spans="2:4" ht="12.75">
      <c r="B29" s="1">
        <v>12</v>
      </c>
      <c r="C29" s="1">
        <v>5</v>
      </c>
      <c r="D29" s="28">
        <f t="shared" si="4"/>
        <v>0.0125</v>
      </c>
    </row>
    <row r="30" spans="2:4" ht="12.75">
      <c r="B30" s="1">
        <v>13</v>
      </c>
      <c r="C30" s="1">
        <v>4</v>
      </c>
      <c r="D30" s="28">
        <f t="shared" si="4"/>
        <v>0.010000000000000002</v>
      </c>
    </row>
    <row r="31" spans="2:4" ht="12.75">
      <c r="B31" s="1">
        <v>14</v>
      </c>
      <c r="C31" s="1">
        <v>3</v>
      </c>
      <c r="D31" s="28">
        <f t="shared" si="4"/>
        <v>0.0075</v>
      </c>
    </row>
    <row r="32" spans="2:4" ht="12.75">
      <c r="B32" s="1">
        <v>15</v>
      </c>
      <c r="C32" s="1">
        <v>2</v>
      </c>
      <c r="D32" s="28">
        <f t="shared" si="4"/>
        <v>0.005000000000000001</v>
      </c>
    </row>
    <row r="33" spans="2:4" ht="12.75">
      <c r="B33" s="1">
        <v>16</v>
      </c>
      <c r="C33" s="1">
        <v>1</v>
      </c>
      <c r="D33" s="28">
        <f t="shared" si="4"/>
        <v>0.0025000000000000005</v>
      </c>
    </row>
  </sheetData>
  <sheetProtection/>
  <mergeCells count="1">
    <mergeCell ref="A1:D1"/>
  </mergeCells>
  <printOptions horizontalCentered="1" verticalCentered="1"/>
  <pageMargins left="0.7480314960629921" right="0.3937007874015748" top="1.141732283464567" bottom="0.984251968503937" header="0.5118110236220472" footer="0.5118110236220472"/>
  <pageSetup fitToHeight="1" fitToWidth="1" horizontalDpi="300" verticalDpi="300" orientation="landscape" r:id="rId2"/>
  <headerFooter alignWithMargins="0">
    <oddHeader>&amp;L&amp;G&amp;C&amp;"Arial,Gras"&amp;16Compétition régionale JS - Saint-Lambert 2015
&amp;R&amp;G</oddHeader>
    <oddFooter xml:space="preserve">&amp;L&amp;"Arial,Gras"&amp;12&amp;D 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33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40.7109375" style="0" customWidth="1"/>
    <col min="2" max="2" width="14.421875" style="0" customWidth="1"/>
    <col min="3" max="3" width="12.7109375" style="5" bestFit="1" customWidth="1"/>
    <col min="4" max="4" width="12.421875" style="0" customWidth="1"/>
    <col min="9" max="9" width="11.421875" style="4" customWidth="1"/>
  </cols>
  <sheetData>
    <row r="1" spans="1:4" ht="19.5" customHeight="1">
      <c r="A1" s="463" t="s">
        <v>24</v>
      </c>
      <c r="B1" s="463"/>
      <c r="C1" s="463"/>
      <c r="D1" s="463"/>
    </row>
    <row r="2" ht="19.5" customHeight="1" thickBot="1"/>
    <row r="3" spans="1:7" ht="30" customHeight="1" thickBot="1">
      <c r="A3" s="14" t="s">
        <v>0</v>
      </c>
      <c r="B3" s="14" t="s">
        <v>4</v>
      </c>
      <c r="C3" s="21" t="s">
        <v>3</v>
      </c>
      <c r="D3" s="14" t="s">
        <v>1</v>
      </c>
      <c r="G3" s="1"/>
    </row>
    <row r="4" spans="1:15" ht="30" customHeight="1" thickBot="1">
      <c r="A4" s="14"/>
      <c r="B4" s="14"/>
      <c r="C4" s="21"/>
      <c r="D4" s="14" t="s">
        <v>13</v>
      </c>
      <c r="E4" s="38"/>
      <c r="F4" s="78" t="s">
        <v>20</v>
      </c>
      <c r="G4" s="78" t="s">
        <v>21</v>
      </c>
      <c r="H4" s="78" t="s">
        <v>6</v>
      </c>
      <c r="I4" s="41"/>
      <c r="J4" s="38"/>
      <c r="K4" s="38"/>
      <c r="L4" s="38"/>
      <c r="M4" s="38"/>
      <c r="N4" s="38"/>
      <c r="O4" s="38"/>
    </row>
    <row r="5" spans="1:15" ht="30" customHeight="1">
      <c r="A5" s="75" t="str">
        <f>'Ordre de passage'!B3</f>
        <v>Nom</v>
      </c>
      <c r="B5" s="39">
        <f aca="true" t="shared" si="0" ref="B5:B14">IF(D5="DQ","DQ",RANK(D5,$D$5:$D$14,1))</f>
        <v>9</v>
      </c>
      <c r="C5" s="45">
        <f aca="true" t="shared" si="1" ref="C5:C14">IF(D5="DQ",0,LOOKUP(B5,$B$18:$B$33,$D$18:$D$33))</f>
        <v>0.020000000000000004</v>
      </c>
      <c r="D5" s="53">
        <f aca="true" t="shared" si="2" ref="D5:D14">H5</f>
        <v>0.0009320601851851852</v>
      </c>
      <c r="E5" s="38"/>
      <c r="F5" s="74">
        <v>0.0009320601851851852</v>
      </c>
      <c r="G5" s="74">
        <v>0.0009320601851851852</v>
      </c>
      <c r="H5" s="53">
        <f aca="true" t="shared" si="3" ref="H5:H14">AVERAGE(F5:G5)</f>
        <v>0.0009320601851851852</v>
      </c>
      <c r="I5" s="40"/>
      <c r="J5" s="38"/>
      <c r="K5" s="38"/>
      <c r="L5" s="38"/>
      <c r="M5" s="38"/>
      <c r="N5" s="38"/>
      <c r="O5" s="38"/>
    </row>
    <row r="6" spans="1:15" ht="30" customHeight="1">
      <c r="A6" s="75" t="str">
        <f>'Ordre de passage'!B4</f>
        <v>Sybel Roy</v>
      </c>
      <c r="B6" s="39">
        <f t="shared" si="0"/>
        <v>1</v>
      </c>
      <c r="C6" s="45">
        <f t="shared" si="1"/>
        <v>0.05</v>
      </c>
      <c r="D6" s="53">
        <f t="shared" si="2"/>
        <v>0.0003186342592592593</v>
      </c>
      <c r="E6" s="38"/>
      <c r="F6" s="74">
        <v>5.7870370370370366E-05</v>
      </c>
      <c r="G6" s="74">
        <v>0.0005793981481481482</v>
      </c>
      <c r="H6" s="53">
        <f t="shared" si="3"/>
        <v>0.0003186342592592593</v>
      </c>
      <c r="I6" s="41"/>
      <c r="J6" s="38"/>
      <c r="K6" s="38"/>
      <c r="L6" s="38"/>
      <c r="M6" s="38"/>
      <c r="N6" s="38"/>
      <c r="O6" s="38"/>
    </row>
    <row r="7" spans="1:15" ht="30" customHeight="1">
      <c r="A7" s="75" t="str">
        <f>'Ordre de passage'!B5</f>
        <v>Samya Chakir</v>
      </c>
      <c r="B7" s="39">
        <f t="shared" si="0"/>
        <v>4</v>
      </c>
      <c r="C7" s="45">
        <f t="shared" si="1"/>
        <v>0.034999999999999996</v>
      </c>
      <c r="D7" s="53">
        <f t="shared" si="2"/>
        <v>0.0006497106481481482</v>
      </c>
      <c r="E7" s="38"/>
      <c r="F7" s="52">
        <v>0.0006488425925925926</v>
      </c>
      <c r="G7" s="52">
        <v>0.0006505787037037037</v>
      </c>
      <c r="H7" s="53">
        <f t="shared" si="3"/>
        <v>0.0006497106481481482</v>
      </c>
      <c r="I7" s="41"/>
      <c r="J7" s="38"/>
      <c r="K7" s="38"/>
      <c r="L7" s="38"/>
      <c r="M7" s="38"/>
      <c r="N7" s="38"/>
      <c r="O7" s="38"/>
    </row>
    <row r="8" spans="1:15" ht="30" customHeight="1">
      <c r="A8" s="75" t="str">
        <f>'Ordre de passage'!B6</f>
        <v>Gabrielle Thibodeau</v>
      </c>
      <c r="B8" s="39">
        <f t="shared" si="0"/>
        <v>5</v>
      </c>
      <c r="C8" s="45">
        <f t="shared" si="1"/>
        <v>0.0325</v>
      </c>
      <c r="D8" s="53">
        <f t="shared" si="2"/>
        <v>0.0006982060185185186</v>
      </c>
      <c r="E8" s="38"/>
      <c r="F8" s="52">
        <v>0.0007067129629629629</v>
      </c>
      <c r="G8" s="52">
        <v>0.0006896990740740742</v>
      </c>
      <c r="H8" s="53">
        <f t="shared" si="3"/>
        <v>0.0006982060185185186</v>
      </c>
      <c r="I8" s="41"/>
      <c r="J8" s="38"/>
      <c r="K8" s="38"/>
      <c r="L8" s="38"/>
      <c r="M8" s="38"/>
      <c r="N8" s="38"/>
      <c r="O8" s="38"/>
    </row>
    <row r="9" spans="1:15" ht="30" customHeight="1">
      <c r="A9" s="75" t="str">
        <f>'Ordre de passage'!B7</f>
        <v>Anabelle Rhéaume</v>
      </c>
      <c r="B9" s="39">
        <f t="shared" si="0"/>
        <v>7</v>
      </c>
      <c r="C9" s="45">
        <f t="shared" si="1"/>
        <v>0.027500000000000004</v>
      </c>
      <c r="D9" s="53">
        <f t="shared" si="2"/>
        <v>0.0007383680555555556</v>
      </c>
      <c r="E9" s="38"/>
      <c r="F9" s="52">
        <v>0.0007443287037037038</v>
      </c>
      <c r="G9" s="52">
        <v>0.0007324074074074074</v>
      </c>
      <c r="H9" s="53">
        <f t="shared" si="3"/>
        <v>0.0007383680555555556</v>
      </c>
      <c r="I9" s="41"/>
      <c r="J9" s="38"/>
      <c r="K9" s="38"/>
      <c r="L9" s="38"/>
      <c r="M9" s="38"/>
      <c r="N9" s="38"/>
      <c r="O9" s="38"/>
    </row>
    <row r="10" spans="1:15" ht="30" customHeight="1">
      <c r="A10" s="75" t="str">
        <f>'Ordre de passage'!B8</f>
        <v>Zoé Martin</v>
      </c>
      <c r="B10" s="39">
        <f t="shared" si="0"/>
        <v>8</v>
      </c>
      <c r="C10" s="45">
        <f t="shared" si="1"/>
        <v>0.025</v>
      </c>
      <c r="D10" s="53">
        <f t="shared" si="2"/>
        <v>0.0007515625000000001</v>
      </c>
      <c r="E10" s="38"/>
      <c r="F10" s="52">
        <v>0.0007515046296296296</v>
      </c>
      <c r="G10" s="52">
        <v>0.0007516203703703704</v>
      </c>
      <c r="H10" s="53">
        <f t="shared" si="3"/>
        <v>0.0007515625000000001</v>
      </c>
      <c r="I10" s="41"/>
      <c r="J10" s="38"/>
      <c r="K10" s="38"/>
      <c r="L10" s="38"/>
      <c r="M10" s="38"/>
      <c r="N10" s="38"/>
      <c r="O10" s="38"/>
    </row>
    <row r="11" spans="1:15" ht="30" customHeight="1">
      <c r="A11" s="75" t="str">
        <f>'Ordre de passage'!B9</f>
        <v>Malory Boisclair</v>
      </c>
      <c r="B11" s="39">
        <f t="shared" si="0"/>
        <v>10</v>
      </c>
      <c r="C11" s="45">
        <f t="shared" si="1"/>
        <v>0.017499999999999998</v>
      </c>
      <c r="D11" s="53">
        <f t="shared" si="2"/>
        <v>0.0010923032407407407</v>
      </c>
      <c r="E11" s="38"/>
      <c r="F11" s="52">
        <v>0.0010908564814814815</v>
      </c>
      <c r="G11" s="52">
        <v>0.0010937499999999999</v>
      </c>
      <c r="H11" s="53">
        <f t="shared" si="3"/>
        <v>0.0010923032407407407</v>
      </c>
      <c r="I11" s="41"/>
      <c r="J11" s="38"/>
      <c r="K11" s="38"/>
      <c r="L11" s="38"/>
      <c r="M11" s="38"/>
      <c r="N11" s="38"/>
      <c r="O11" s="38"/>
    </row>
    <row r="12" spans="1:15" ht="30" customHeight="1">
      <c r="A12" s="75" t="str">
        <f>'Ordre de passage'!B10</f>
        <v>Aglaé Chisogne</v>
      </c>
      <c r="B12" s="39">
        <f t="shared" si="0"/>
        <v>3</v>
      </c>
      <c r="C12" s="45">
        <f t="shared" si="1"/>
        <v>0.04000000000000001</v>
      </c>
      <c r="D12" s="53">
        <f t="shared" si="2"/>
        <v>0.0006380208333333333</v>
      </c>
      <c r="E12" s="38"/>
      <c r="F12" s="52">
        <v>0.0006387731481481481</v>
      </c>
      <c r="G12" s="52">
        <v>0.0006372685185185186</v>
      </c>
      <c r="H12" s="53">
        <f t="shared" si="3"/>
        <v>0.0006380208333333333</v>
      </c>
      <c r="I12" s="41"/>
      <c r="J12" s="38"/>
      <c r="K12" s="38"/>
      <c r="L12" s="38"/>
      <c r="M12" s="38"/>
      <c r="N12" s="38"/>
      <c r="O12" s="38"/>
    </row>
    <row r="13" spans="1:15" ht="30" customHeight="1">
      <c r="A13" s="75" t="str">
        <f>'Ordre de passage'!B11</f>
        <v>Participant 8</v>
      </c>
      <c r="B13" s="39">
        <f t="shared" si="0"/>
        <v>2</v>
      </c>
      <c r="C13" s="45">
        <f t="shared" si="1"/>
        <v>0.045000000000000005</v>
      </c>
      <c r="D13" s="53">
        <f t="shared" si="2"/>
        <v>0.0005076388888888889</v>
      </c>
      <c r="E13" s="38"/>
      <c r="F13" s="52">
        <v>0.0005075231481481481</v>
      </c>
      <c r="G13" s="52">
        <v>0.0005077546296296296</v>
      </c>
      <c r="H13" s="53">
        <f t="shared" si="3"/>
        <v>0.0005076388888888889</v>
      </c>
      <c r="I13" s="41"/>
      <c r="J13" s="38"/>
      <c r="K13" s="38"/>
      <c r="L13" s="38"/>
      <c r="M13" s="38"/>
      <c r="N13" s="38"/>
      <c r="O13" s="38"/>
    </row>
    <row r="14" spans="1:15" ht="30" customHeight="1">
      <c r="A14" s="75" t="str">
        <f>'Ordre de passage'!B12</f>
        <v>Participant 9</v>
      </c>
      <c r="B14" s="39">
        <f t="shared" si="0"/>
        <v>6</v>
      </c>
      <c r="C14" s="45">
        <f t="shared" si="1"/>
        <v>0.03</v>
      </c>
      <c r="D14" s="53">
        <f t="shared" si="2"/>
        <v>0.0007215856481481482</v>
      </c>
      <c r="E14" s="38"/>
      <c r="F14" s="52">
        <v>0.0007197916666666666</v>
      </c>
      <c r="G14" s="52">
        <v>0.0007233796296296297</v>
      </c>
      <c r="H14" s="53">
        <f t="shared" si="3"/>
        <v>0.0007215856481481482</v>
      </c>
      <c r="I14" s="41"/>
      <c r="J14" s="38"/>
      <c r="K14" s="38"/>
      <c r="L14" s="38"/>
      <c r="M14" s="38"/>
      <c r="N14" s="38"/>
      <c r="O14" s="38"/>
    </row>
    <row r="15" spans="1:6" ht="12.75">
      <c r="A15" s="79" t="s">
        <v>8</v>
      </c>
      <c r="B15" s="1" t="e">
        <f>IF(D15="DQ","DQ",RANK(D15,$D$5:$D$16,1))</f>
        <v>#N/A</v>
      </c>
      <c r="C15" s="7" t="e">
        <f>IF(D15="DQ",0,LOOKUP(B15,$B$20:$B$35,$D$20:$D$35))</f>
        <v>#N/A</v>
      </c>
      <c r="D15" s="1"/>
      <c r="F15" s="44"/>
    </row>
    <row r="16" spans="1:4" ht="12.75">
      <c r="A16" s="20" t="s">
        <v>12</v>
      </c>
      <c r="C16" s="7"/>
      <c r="D16" s="22">
        <f>AVERAGE(D5:D14)</f>
        <v>0.0007048090277777779</v>
      </c>
    </row>
    <row r="17" spans="1:4" ht="12.75">
      <c r="A17" s="1"/>
      <c r="B17" s="1" t="s">
        <v>5</v>
      </c>
      <c r="C17" s="1"/>
      <c r="D17" s="19">
        <v>0.05</v>
      </c>
    </row>
    <row r="18" spans="1:4" ht="12.75">
      <c r="A18" s="1"/>
      <c r="B18" s="1">
        <v>1</v>
      </c>
      <c r="C18" s="1">
        <v>20</v>
      </c>
      <c r="D18" s="28">
        <f>D17</f>
        <v>0.05</v>
      </c>
    </row>
    <row r="19" spans="1:4" ht="12.75">
      <c r="A19" s="1"/>
      <c r="B19" s="1">
        <v>2</v>
      </c>
      <c r="C19" s="1">
        <v>18</v>
      </c>
      <c r="D19" s="28">
        <f>C19/$C$18*$D$17</f>
        <v>0.045000000000000005</v>
      </c>
    </row>
    <row r="20" spans="1:10" ht="12.75">
      <c r="A20" s="1"/>
      <c r="B20" s="1">
        <v>3</v>
      </c>
      <c r="C20" s="1">
        <v>16</v>
      </c>
      <c r="D20" s="28">
        <f aca="true" t="shared" si="4" ref="D20:D33">C20/$C$18*$D$17</f>
        <v>0.04000000000000001</v>
      </c>
      <c r="J20" t="s">
        <v>18</v>
      </c>
    </row>
    <row r="21" spans="1:4" ht="12.75">
      <c r="A21" s="1"/>
      <c r="B21" s="1">
        <v>4</v>
      </c>
      <c r="C21" s="1">
        <v>14</v>
      </c>
      <c r="D21" s="28">
        <f t="shared" si="4"/>
        <v>0.034999999999999996</v>
      </c>
    </row>
    <row r="22" spans="1:4" ht="12.75">
      <c r="A22" s="1"/>
      <c r="B22" s="1">
        <v>5</v>
      </c>
      <c r="C22" s="1">
        <v>13</v>
      </c>
      <c r="D22" s="28">
        <f t="shared" si="4"/>
        <v>0.0325</v>
      </c>
    </row>
    <row r="23" spans="1:4" ht="12.75">
      <c r="A23" s="1"/>
      <c r="B23" s="1">
        <v>6</v>
      </c>
      <c r="C23" s="1">
        <v>12</v>
      </c>
      <c r="D23" s="28">
        <f t="shared" si="4"/>
        <v>0.03</v>
      </c>
    </row>
    <row r="24" spans="1:4" ht="12.75">
      <c r="A24" s="1"/>
      <c r="B24" s="1">
        <v>7</v>
      </c>
      <c r="C24" s="1">
        <v>11</v>
      </c>
      <c r="D24" s="28">
        <f t="shared" si="4"/>
        <v>0.027500000000000004</v>
      </c>
    </row>
    <row r="25" spans="2:4" ht="12.75">
      <c r="B25" s="1">
        <v>8</v>
      </c>
      <c r="C25" s="1">
        <v>10</v>
      </c>
      <c r="D25" s="28">
        <f t="shared" si="4"/>
        <v>0.025</v>
      </c>
    </row>
    <row r="26" spans="2:4" ht="12.75">
      <c r="B26" s="1">
        <v>9</v>
      </c>
      <c r="C26" s="1">
        <v>8</v>
      </c>
      <c r="D26" s="28">
        <f t="shared" si="4"/>
        <v>0.020000000000000004</v>
      </c>
    </row>
    <row r="27" spans="2:4" ht="12.75">
      <c r="B27" s="1">
        <v>10</v>
      </c>
      <c r="C27" s="1">
        <v>7</v>
      </c>
      <c r="D27" s="28">
        <f t="shared" si="4"/>
        <v>0.017499999999999998</v>
      </c>
    </row>
    <row r="28" spans="2:4" ht="12.75">
      <c r="B28" s="1">
        <v>11</v>
      </c>
      <c r="C28" s="1">
        <v>6</v>
      </c>
      <c r="D28" s="28">
        <f t="shared" si="4"/>
        <v>0.015</v>
      </c>
    </row>
    <row r="29" spans="2:4" ht="12.75">
      <c r="B29" s="1">
        <v>12</v>
      </c>
      <c r="C29" s="1">
        <v>5</v>
      </c>
      <c r="D29" s="28">
        <f t="shared" si="4"/>
        <v>0.0125</v>
      </c>
    </row>
    <row r="30" spans="2:4" ht="12.75">
      <c r="B30" s="1">
        <v>13</v>
      </c>
      <c r="C30" s="1">
        <v>4</v>
      </c>
      <c r="D30" s="28">
        <f t="shared" si="4"/>
        <v>0.010000000000000002</v>
      </c>
    </row>
    <row r="31" spans="2:4" ht="12.75">
      <c r="B31" s="1">
        <v>14</v>
      </c>
      <c r="C31" s="1">
        <v>3</v>
      </c>
      <c r="D31" s="28">
        <f t="shared" si="4"/>
        <v>0.0075</v>
      </c>
    </row>
    <row r="32" spans="2:4" ht="12.75">
      <c r="B32" s="1">
        <v>15</v>
      </c>
      <c r="C32" s="1">
        <v>2</v>
      </c>
      <c r="D32" s="28">
        <f t="shared" si="4"/>
        <v>0.005000000000000001</v>
      </c>
    </row>
    <row r="33" spans="2:4" ht="12.75">
      <c r="B33" s="1">
        <v>16</v>
      </c>
      <c r="C33" s="1">
        <v>1</v>
      </c>
      <c r="D33" s="28">
        <f t="shared" si="4"/>
        <v>0.0025000000000000005</v>
      </c>
    </row>
  </sheetData>
  <sheetProtection/>
  <mergeCells count="1">
    <mergeCell ref="A1:D1"/>
  </mergeCells>
  <printOptions horizontalCentered="1" verticalCentered="1"/>
  <pageMargins left="0.7480314960629921" right="0.3937007874015748" top="1.141732283464567" bottom="0.984251968503937" header="0.5118110236220472" footer="0.5118110236220472"/>
  <pageSetup fitToHeight="1" fitToWidth="1" horizontalDpi="300" verticalDpi="300" orientation="landscape" r:id="rId2"/>
  <headerFooter alignWithMargins="0">
    <oddHeader>&amp;L&amp;G&amp;C&amp;"Arial,Gras"&amp;16Invitation provincial JS - Saint-Lambert 2015
&amp;R&amp;G</oddHeader>
    <oddFooter xml:space="preserve">&amp;L&amp;"Arial,Gras"&amp;12&amp;D 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3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40.7109375" style="0" customWidth="1"/>
    <col min="2" max="2" width="7.8515625" style="0" customWidth="1"/>
    <col min="3" max="3" width="9.8515625" style="0" customWidth="1"/>
    <col min="4" max="4" width="7.8515625" style="0" customWidth="1"/>
    <col min="5" max="5" width="9.7109375" style="0" customWidth="1"/>
    <col min="6" max="6" width="5.7109375" style="0" customWidth="1"/>
    <col min="7" max="7" width="9.7109375" style="0" customWidth="1"/>
    <col min="8" max="8" width="5.7109375" style="0" customWidth="1"/>
    <col min="9" max="9" width="9.7109375" style="0" customWidth="1"/>
    <col min="10" max="10" width="5.7109375" style="0" customWidth="1"/>
    <col min="11" max="11" width="9.7109375" style="0" customWidth="1"/>
    <col min="12" max="12" width="5.7109375" style="0" customWidth="1"/>
    <col min="13" max="13" width="9.7109375" style="0" customWidth="1"/>
    <col min="14" max="14" width="5.7109375" style="0" customWidth="1"/>
    <col min="15" max="16" width="8.7109375" style="0" customWidth="1"/>
    <col min="17" max="17" width="3.7109375" style="0" customWidth="1"/>
  </cols>
  <sheetData>
    <row r="1" spans="1:18" ht="19.5" customHeight="1">
      <c r="A1" s="463" t="s">
        <v>25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50"/>
      <c r="R1" s="8"/>
    </row>
    <row r="2" ht="19.5" customHeight="1" thickBot="1"/>
    <row r="3" spans="1:14" ht="30" customHeight="1" thickBot="1">
      <c r="A3" s="59" t="s">
        <v>17</v>
      </c>
      <c r="B3" s="14" t="s">
        <v>4</v>
      </c>
      <c r="C3" s="27" t="s">
        <v>1</v>
      </c>
      <c r="D3" s="14" t="s">
        <v>3</v>
      </c>
      <c r="E3" s="464" t="s">
        <v>32</v>
      </c>
      <c r="F3" s="465"/>
      <c r="G3" s="466" t="s">
        <v>33</v>
      </c>
      <c r="H3" s="465"/>
      <c r="I3" s="466" t="s">
        <v>34</v>
      </c>
      <c r="J3" s="465"/>
      <c r="K3" s="466" t="s">
        <v>35</v>
      </c>
      <c r="L3" s="465"/>
      <c r="M3" s="467" t="s">
        <v>14</v>
      </c>
      <c r="N3" s="465"/>
    </row>
    <row r="4" spans="1:14" ht="21" customHeight="1" thickBot="1">
      <c r="A4" s="14"/>
      <c r="B4" s="14"/>
      <c r="C4" s="27">
        <f aca="true" t="shared" si="0" ref="C4:C14">E4+G4+I4+K4+M4</f>
        <v>343.25</v>
      </c>
      <c r="D4" s="14"/>
      <c r="E4" s="15">
        <v>87.5</v>
      </c>
      <c r="F4" s="15" t="s">
        <v>9</v>
      </c>
      <c r="G4" s="15">
        <v>46.25</v>
      </c>
      <c r="H4" s="15" t="s">
        <v>9</v>
      </c>
      <c r="I4" s="15">
        <v>87.5</v>
      </c>
      <c r="J4" s="15" t="s">
        <v>9</v>
      </c>
      <c r="K4" s="15">
        <v>72</v>
      </c>
      <c r="L4" s="15" t="s">
        <v>9</v>
      </c>
      <c r="M4" s="15">
        <v>50</v>
      </c>
      <c r="N4" s="15" t="s">
        <v>9</v>
      </c>
    </row>
    <row r="5" spans="1:14" ht="30" customHeight="1">
      <c r="A5" s="75" t="str">
        <f>'Ordre de passage'!B3</f>
        <v>Nom</v>
      </c>
      <c r="B5" s="42">
        <f aca="true" t="shared" si="1" ref="B5:B14">RANK(C5,$C$5:$C$14)</f>
        <v>3</v>
      </c>
      <c r="C5" s="43">
        <f t="shared" si="0"/>
        <v>261</v>
      </c>
      <c r="D5" s="36">
        <f aca="true" t="shared" si="2" ref="D5:D14">LOOKUP(B5,$E$20:$E$35,$I$20:$I$35)</f>
        <v>0.16000000000000003</v>
      </c>
      <c r="E5" s="48">
        <v>82.25</v>
      </c>
      <c r="F5" s="35">
        <f aca="true" t="shared" si="3" ref="F5:F14">RANK(E5,$E$5:$E$14)</f>
        <v>2</v>
      </c>
      <c r="G5" s="48">
        <v>23.75</v>
      </c>
      <c r="H5" s="35">
        <f aca="true" t="shared" si="4" ref="H5:H14">RANK(G5,$G$5:$G$14)</f>
        <v>7</v>
      </c>
      <c r="I5" s="48">
        <v>66.5</v>
      </c>
      <c r="J5" s="35">
        <f aca="true" t="shared" si="5" ref="J5:J14">RANK(I5,$I$5:$I$14)</f>
        <v>8</v>
      </c>
      <c r="K5" s="48">
        <v>52.5</v>
      </c>
      <c r="L5" s="35">
        <f>RANK(K5,K$5:$K$14)</f>
        <v>9</v>
      </c>
      <c r="M5" s="48">
        <v>36</v>
      </c>
      <c r="N5" s="35">
        <f>RANK(M5,M$5:$M$14)</f>
        <v>4</v>
      </c>
    </row>
    <row r="6" spans="1:14" ht="30" customHeight="1">
      <c r="A6" s="75" t="str">
        <f>'Ordre de passage'!B4</f>
        <v>Sybel Roy</v>
      </c>
      <c r="B6" s="42">
        <f t="shared" si="1"/>
        <v>1</v>
      </c>
      <c r="C6" s="43">
        <f t="shared" si="0"/>
        <v>311.25</v>
      </c>
      <c r="D6" s="36">
        <f t="shared" si="2"/>
        <v>0.2</v>
      </c>
      <c r="E6" s="48">
        <v>64.75</v>
      </c>
      <c r="F6" s="35">
        <f t="shared" si="3"/>
        <v>4</v>
      </c>
      <c r="G6" s="48">
        <v>42.5</v>
      </c>
      <c r="H6" s="35">
        <f t="shared" si="4"/>
        <v>1</v>
      </c>
      <c r="I6" s="48">
        <v>87.5</v>
      </c>
      <c r="J6" s="35">
        <f t="shared" si="5"/>
        <v>1</v>
      </c>
      <c r="K6" s="48">
        <v>70.5</v>
      </c>
      <c r="L6" s="35">
        <f>RANK(K6,K$5:$K$14)</f>
        <v>1</v>
      </c>
      <c r="M6" s="48">
        <v>46</v>
      </c>
      <c r="N6" s="35">
        <f>RANK(M6,M$5:$M$14)</f>
        <v>1</v>
      </c>
    </row>
    <row r="7" spans="1:14" ht="30" customHeight="1">
      <c r="A7" s="75" t="str">
        <f>'Ordre de passage'!B5</f>
        <v>Samya Chakir</v>
      </c>
      <c r="B7" s="42">
        <f t="shared" si="1"/>
        <v>2</v>
      </c>
      <c r="C7" s="43">
        <f t="shared" si="0"/>
        <v>283.75</v>
      </c>
      <c r="D7" s="36">
        <f t="shared" si="2"/>
        <v>0.18000000000000002</v>
      </c>
      <c r="E7" s="48">
        <v>80.5</v>
      </c>
      <c r="F7" s="35">
        <f t="shared" si="3"/>
        <v>3</v>
      </c>
      <c r="G7" s="48">
        <v>36.25</v>
      </c>
      <c r="H7" s="35">
        <f t="shared" si="4"/>
        <v>2</v>
      </c>
      <c r="I7" s="48">
        <v>73.5</v>
      </c>
      <c r="J7" s="35">
        <f t="shared" si="5"/>
        <v>3</v>
      </c>
      <c r="K7" s="48">
        <v>61.5</v>
      </c>
      <c r="L7" s="35">
        <f>RANK(K7,K$5:$K$14)</f>
        <v>7</v>
      </c>
      <c r="M7" s="48">
        <v>32</v>
      </c>
      <c r="N7" s="35">
        <f>RANK(M7,M$5:$M$14)</f>
        <v>6</v>
      </c>
    </row>
    <row r="8" spans="1:14" ht="30" customHeight="1">
      <c r="A8" s="75" t="str">
        <f>'Ordre de passage'!B6</f>
        <v>Gabrielle Thibodeau</v>
      </c>
      <c r="B8" s="42">
        <f t="shared" si="1"/>
        <v>10</v>
      </c>
      <c r="C8" s="43">
        <f t="shared" si="0"/>
        <v>195.75</v>
      </c>
      <c r="D8" s="36">
        <f t="shared" si="2"/>
        <v>0.06999999999999999</v>
      </c>
      <c r="E8" s="48">
        <v>10.5</v>
      </c>
      <c r="F8" s="35">
        <f t="shared" si="3"/>
        <v>5</v>
      </c>
      <c r="G8" s="48">
        <v>28.75</v>
      </c>
      <c r="H8" s="35">
        <f t="shared" si="4"/>
        <v>3</v>
      </c>
      <c r="I8" s="48">
        <v>66.5</v>
      </c>
      <c r="J8" s="35">
        <f t="shared" si="5"/>
        <v>8</v>
      </c>
      <c r="K8" s="48">
        <v>57</v>
      </c>
      <c r="L8" s="35">
        <f>RANK(K8,K$5:$K$14)</f>
        <v>8</v>
      </c>
      <c r="M8" s="48">
        <v>33</v>
      </c>
      <c r="N8" s="35">
        <f>RANK(M8,M$5:$M$14)</f>
        <v>5</v>
      </c>
    </row>
    <row r="9" spans="1:14" ht="30" customHeight="1">
      <c r="A9" s="75" t="str">
        <f>'Ordre de passage'!B7</f>
        <v>Anabelle Rhéaume</v>
      </c>
      <c r="B9" s="42">
        <f t="shared" si="1"/>
        <v>7</v>
      </c>
      <c r="C9" s="43">
        <f t="shared" si="0"/>
        <v>204</v>
      </c>
      <c r="D9" s="36">
        <f t="shared" si="2"/>
        <v>0.11000000000000001</v>
      </c>
      <c r="E9" s="48">
        <v>10.5</v>
      </c>
      <c r="F9" s="35">
        <f t="shared" si="3"/>
        <v>5</v>
      </c>
      <c r="G9" s="48">
        <v>25</v>
      </c>
      <c r="H9" s="35">
        <f t="shared" si="4"/>
        <v>6</v>
      </c>
      <c r="I9" s="48">
        <v>73.5</v>
      </c>
      <c r="J9" s="35">
        <f t="shared" si="5"/>
        <v>3</v>
      </c>
      <c r="K9" s="48">
        <v>63</v>
      </c>
      <c r="L9" s="35">
        <f>RANK(K9,K$5:$K$14)</f>
        <v>4</v>
      </c>
      <c r="M9" s="48">
        <v>32</v>
      </c>
      <c r="N9" s="35">
        <f>RANK(M9,M$5:$M$14)</f>
        <v>6</v>
      </c>
    </row>
    <row r="10" spans="1:14" ht="30" customHeight="1">
      <c r="A10" s="75" t="str">
        <f>'Ordre de passage'!B8</f>
        <v>Zoé Martin</v>
      </c>
      <c r="B10" s="42">
        <f t="shared" si="1"/>
        <v>5</v>
      </c>
      <c r="C10" s="43">
        <f t="shared" si="0"/>
        <v>209.5</v>
      </c>
      <c r="D10" s="36">
        <f t="shared" si="2"/>
        <v>0.13</v>
      </c>
      <c r="E10" s="48">
        <v>10.5</v>
      </c>
      <c r="F10" s="35">
        <f t="shared" si="3"/>
        <v>5</v>
      </c>
      <c r="G10" s="48">
        <v>28.75</v>
      </c>
      <c r="H10" s="35">
        <f t="shared" si="4"/>
        <v>3</v>
      </c>
      <c r="I10" s="48">
        <v>75.25</v>
      </c>
      <c r="J10" s="35">
        <f t="shared" si="5"/>
        <v>2</v>
      </c>
      <c r="K10" s="48">
        <v>63</v>
      </c>
      <c r="L10" s="35">
        <f>RANK(K10,K$5:$K$14)</f>
        <v>4</v>
      </c>
      <c r="M10" s="48">
        <v>32</v>
      </c>
      <c r="N10" s="35">
        <f>RANK(M10,M$5:$M$14)</f>
        <v>6</v>
      </c>
    </row>
    <row r="11" spans="1:14" ht="30" customHeight="1">
      <c r="A11" s="75" t="str">
        <f>'Ordre de passage'!B9</f>
        <v>Malory Boisclair</v>
      </c>
      <c r="B11" s="42">
        <f t="shared" si="1"/>
        <v>4</v>
      </c>
      <c r="C11" s="43">
        <f t="shared" si="0"/>
        <v>235.25</v>
      </c>
      <c r="D11" s="36">
        <f t="shared" si="2"/>
        <v>0.13999999999999999</v>
      </c>
      <c r="E11" s="48">
        <v>84</v>
      </c>
      <c r="F11" s="35">
        <f t="shared" si="3"/>
        <v>1</v>
      </c>
      <c r="G11" s="48">
        <v>21.25</v>
      </c>
      <c r="H11" s="35">
        <f t="shared" si="4"/>
        <v>9</v>
      </c>
      <c r="I11" s="48">
        <v>42</v>
      </c>
      <c r="J11" s="35">
        <f t="shared" si="5"/>
        <v>10</v>
      </c>
      <c r="K11" s="48">
        <v>42</v>
      </c>
      <c r="L11" s="35">
        <f>RANK(K11,K$5:$K$14)</f>
        <v>10</v>
      </c>
      <c r="M11" s="48">
        <v>46</v>
      </c>
      <c r="N11" s="35">
        <f>RANK(M11,M$5:$M$14)</f>
        <v>1</v>
      </c>
    </row>
    <row r="12" spans="1:14" ht="30" customHeight="1">
      <c r="A12" s="75" t="str">
        <f>'Ordre de passage'!B10</f>
        <v>Aglaé Chisogne</v>
      </c>
      <c r="B12" s="42">
        <f t="shared" si="1"/>
        <v>6</v>
      </c>
      <c r="C12" s="43">
        <f t="shared" si="0"/>
        <v>204.5</v>
      </c>
      <c r="D12" s="36">
        <f t="shared" si="2"/>
        <v>0.12</v>
      </c>
      <c r="E12" s="48">
        <v>0</v>
      </c>
      <c r="F12" s="35">
        <f t="shared" si="3"/>
        <v>9</v>
      </c>
      <c r="G12" s="48">
        <v>27.5</v>
      </c>
      <c r="H12" s="35">
        <f t="shared" si="4"/>
        <v>5</v>
      </c>
      <c r="I12" s="48">
        <v>70</v>
      </c>
      <c r="J12" s="35">
        <f t="shared" si="5"/>
        <v>7</v>
      </c>
      <c r="K12" s="48">
        <v>66</v>
      </c>
      <c r="L12" s="35">
        <f>RANK(K12,K$5:$K$14)</f>
        <v>3</v>
      </c>
      <c r="M12" s="48">
        <v>41</v>
      </c>
      <c r="N12" s="35">
        <f>RANK(M12,M$5:$M$14)</f>
        <v>3</v>
      </c>
    </row>
    <row r="13" spans="1:14" ht="30" customHeight="1">
      <c r="A13" s="75" t="str">
        <f>'Ordre de passage'!B11</f>
        <v>Participant 8</v>
      </c>
      <c r="B13" s="42">
        <f t="shared" si="1"/>
        <v>9</v>
      </c>
      <c r="C13" s="43">
        <f t="shared" si="0"/>
        <v>196</v>
      </c>
      <c r="D13" s="36">
        <f t="shared" si="2"/>
        <v>0.08000000000000002</v>
      </c>
      <c r="E13" s="48">
        <v>10</v>
      </c>
      <c r="F13" s="35">
        <f t="shared" si="3"/>
        <v>8</v>
      </c>
      <c r="G13" s="48">
        <v>17.5</v>
      </c>
      <c r="H13" s="35">
        <f t="shared" si="4"/>
        <v>10</v>
      </c>
      <c r="I13" s="48">
        <v>73.5</v>
      </c>
      <c r="J13" s="35">
        <f t="shared" si="5"/>
        <v>3</v>
      </c>
      <c r="K13" s="48">
        <v>63</v>
      </c>
      <c r="L13" s="35">
        <f>RANK(K13,K$5:$K$14)</f>
        <v>4</v>
      </c>
      <c r="M13" s="48">
        <v>32</v>
      </c>
      <c r="N13" s="35">
        <f>RANK(M13,M$5:$M$14)</f>
        <v>6</v>
      </c>
    </row>
    <row r="14" spans="1:14" ht="30" customHeight="1">
      <c r="A14" s="75" t="str">
        <f>'Ordre de passage'!B12</f>
        <v>Participant 9</v>
      </c>
      <c r="B14" s="42">
        <f t="shared" si="1"/>
        <v>8</v>
      </c>
      <c r="C14" s="43">
        <f t="shared" si="0"/>
        <v>196.75</v>
      </c>
      <c r="D14" s="36">
        <f t="shared" si="2"/>
        <v>0.1</v>
      </c>
      <c r="E14" s="48">
        <v>0</v>
      </c>
      <c r="F14" s="35">
        <f t="shared" si="3"/>
        <v>9</v>
      </c>
      <c r="G14" s="48">
        <v>23.75</v>
      </c>
      <c r="H14" s="35">
        <f t="shared" si="4"/>
        <v>7</v>
      </c>
      <c r="I14" s="48">
        <v>73.5</v>
      </c>
      <c r="J14" s="35">
        <f t="shared" si="5"/>
        <v>3</v>
      </c>
      <c r="K14" s="48">
        <v>67.5</v>
      </c>
      <c r="L14" s="35">
        <f>RANK(K14,K$5:$K$14)</f>
        <v>2</v>
      </c>
      <c r="M14" s="48">
        <v>32</v>
      </c>
      <c r="N14" s="35">
        <f>RANK(M14,M$5:$M$14)</f>
        <v>6</v>
      </c>
    </row>
    <row r="15" spans="1:14" ht="12.75">
      <c r="A15" s="11" t="s">
        <v>8</v>
      </c>
      <c r="B15" s="12"/>
      <c r="C15" s="6"/>
      <c r="D15" s="12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.75">
      <c r="A16" s="11" t="s">
        <v>2</v>
      </c>
      <c r="C16" s="13">
        <f>C4</f>
        <v>343.25</v>
      </c>
      <c r="D16" s="13"/>
      <c r="E16" s="13">
        <f>E4</f>
        <v>87.5</v>
      </c>
      <c r="F16" s="13"/>
      <c r="G16" s="13">
        <f>G4</f>
        <v>46.25</v>
      </c>
      <c r="H16" s="13"/>
      <c r="I16" s="13">
        <f>I4</f>
        <v>87.5</v>
      </c>
      <c r="J16" s="13"/>
      <c r="K16" s="13">
        <f>K4</f>
        <v>72</v>
      </c>
      <c r="L16" s="13"/>
      <c r="M16" s="13">
        <f>M4</f>
        <v>50</v>
      </c>
      <c r="N16" s="13"/>
    </row>
    <row r="17" spans="1:14" ht="12.75">
      <c r="A17" s="20" t="s">
        <v>6</v>
      </c>
      <c r="B17" s="1"/>
      <c r="C17" s="10"/>
      <c r="D17" s="1"/>
      <c r="E17" s="10">
        <f>AVERAGE(E5:E14)</f>
        <v>35.3</v>
      </c>
      <c r="F17" s="10"/>
      <c r="G17" s="10">
        <f>AVERAGE(G5:G14)</f>
        <v>27.5</v>
      </c>
      <c r="H17" s="10"/>
      <c r="I17" s="10">
        <f>AVERAGE(I5:I14)</f>
        <v>70.175</v>
      </c>
      <c r="J17" s="10"/>
      <c r="K17" s="10">
        <f>AVERAGE(K5:K14)</f>
        <v>60.6</v>
      </c>
      <c r="L17" s="10"/>
      <c r="M17" s="10">
        <f>AVERAGE(M5:M14)</f>
        <v>36.2</v>
      </c>
      <c r="N17" s="10"/>
    </row>
    <row r="18" spans="1:14" ht="12.75">
      <c r="A18" s="20" t="s">
        <v>10</v>
      </c>
      <c r="B18" s="1"/>
      <c r="C18" s="9"/>
      <c r="D18" s="1"/>
      <c r="E18" s="9">
        <f>E17/E16</f>
        <v>0.4034285714285714</v>
      </c>
      <c r="F18" s="9"/>
      <c r="G18" s="9">
        <f>G17/G16</f>
        <v>0.5945945945945946</v>
      </c>
      <c r="H18" s="9"/>
      <c r="I18" s="9">
        <f>I17/I16</f>
        <v>0.8019999999999999</v>
      </c>
      <c r="J18" s="9"/>
      <c r="K18" s="9">
        <f>K17/K16</f>
        <v>0.8416666666666667</v>
      </c>
      <c r="L18" s="9"/>
      <c r="M18" s="9">
        <f>M17/M16</f>
        <v>0.7240000000000001</v>
      </c>
      <c r="N18" s="9"/>
    </row>
    <row r="19" spans="1:17" ht="12.75">
      <c r="A19" s="1"/>
      <c r="B19" s="1"/>
      <c r="C19" s="1"/>
      <c r="D19" s="1"/>
      <c r="E19" s="1" t="s">
        <v>5</v>
      </c>
      <c r="F19" s="1"/>
      <c r="G19" s="1"/>
      <c r="H19" s="1"/>
      <c r="I19" s="9">
        <v>0.2</v>
      </c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1"/>
      <c r="C20" s="1"/>
      <c r="D20" s="1"/>
      <c r="E20" s="1">
        <v>1</v>
      </c>
      <c r="F20" s="1"/>
      <c r="G20" s="1">
        <v>20</v>
      </c>
      <c r="H20" s="1"/>
      <c r="I20" s="28">
        <f>I19</f>
        <v>0.2</v>
      </c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1"/>
      <c r="C21" s="1"/>
      <c r="D21" s="1"/>
      <c r="E21" s="1">
        <v>2</v>
      </c>
      <c r="F21" s="1"/>
      <c r="G21" s="1">
        <v>18</v>
      </c>
      <c r="H21" s="1"/>
      <c r="I21" s="28">
        <f>G21/$G$20*$I$19</f>
        <v>0.18000000000000002</v>
      </c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1"/>
      <c r="C22" s="1"/>
      <c r="D22" s="1"/>
      <c r="E22" s="1">
        <v>3</v>
      </c>
      <c r="F22" s="1"/>
      <c r="G22" s="1">
        <v>16</v>
      </c>
      <c r="H22" s="1"/>
      <c r="I22" s="28">
        <f aca="true" t="shared" si="6" ref="I22:I35">G22/$G$20*$I$19</f>
        <v>0.16000000000000003</v>
      </c>
      <c r="J22" s="1"/>
      <c r="K22" s="1"/>
      <c r="L22" s="1"/>
      <c r="M22" s="1"/>
      <c r="N22" s="1"/>
      <c r="O22" s="1"/>
      <c r="P22" s="1"/>
      <c r="Q22" s="1"/>
    </row>
    <row r="23" spans="1:17" ht="12.75">
      <c r="A23" s="1"/>
      <c r="B23" s="1"/>
      <c r="C23" s="1"/>
      <c r="D23" s="1"/>
      <c r="E23" s="1">
        <v>4</v>
      </c>
      <c r="F23" s="1"/>
      <c r="G23" s="1">
        <v>14</v>
      </c>
      <c r="H23" s="1"/>
      <c r="I23" s="28">
        <f t="shared" si="6"/>
        <v>0.13999999999999999</v>
      </c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>
        <v>5</v>
      </c>
      <c r="F24" s="1"/>
      <c r="G24" s="1">
        <v>13</v>
      </c>
      <c r="H24" s="1"/>
      <c r="I24" s="28">
        <f t="shared" si="6"/>
        <v>0.13</v>
      </c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>
        <v>6</v>
      </c>
      <c r="F25" s="1"/>
      <c r="G25" s="1">
        <v>12</v>
      </c>
      <c r="H25" s="1"/>
      <c r="I25" s="28">
        <f t="shared" si="6"/>
        <v>0.12</v>
      </c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>
        <v>7</v>
      </c>
      <c r="F26" s="1"/>
      <c r="G26" s="1">
        <v>11</v>
      </c>
      <c r="H26" s="1"/>
      <c r="I26" s="28">
        <f t="shared" si="6"/>
        <v>0.11000000000000001</v>
      </c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>
        <v>8</v>
      </c>
      <c r="F27" s="1"/>
      <c r="G27" s="1">
        <v>10</v>
      </c>
      <c r="H27" s="1"/>
      <c r="I27" s="28">
        <f t="shared" si="6"/>
        <v>0.1</v>
      </c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>
        <v>9</v>
      </c>
      <c r="F28" s="1"/>
      <c r="G28" s="1">
        <v>8</v>
      </c>
      <c r="H28" s="1"/>
      <c r="I28" s="28">
        <f t="shared" si="6"/>
        <v>0.08000000000000002</v>
      </c>
      <c r="J28" s="1"/>
      <c r="K28" s="1"/>
      <c r="L28" s="1"/>
      <c r="M28" s="1"/>
      <c r="N28" s="1"/>
      <c r="O28" s="1"/>
      <c r="P28" s="1"/>
      <c r="Q28" s="1"/>
    </row>
    <row r="29" spans="5:17" ht="12.75">
      <c r="E29" s="1">
        <v>10</v>
      </c>
      <c r="F29" s="1"/>
      <c r="G29" s="1">
        <v>7</v>
      </c>
      <c r="H29" s="1"/>
      <c r="I29" s="28">
        <f t="shared" si="6"/>
        <v>0.06999999999999999</v>
      </c>
      <c r="J29" s="1"/>
      <c r="K29" s="1"/>
      <c r="L29" s="1"/>
      <c r="M29" s="1"/>
      <c r="N29" s="1"/>
      <c r="O29" s="1"/>
      <c r="P29" s="1"/>
      <c r="Q29" s="1"/>
    </row>
    <row r="30" spans="5:17" ht="12.75">
      <c r="E30" s="1">
        <v>11</v>
      </c>
      <c r="F30" s="1"/>
      <c r="G30" s="1">
        <v>6</v>
      </c>
      <c r="H30" s="1"/>
      <c r="I30" s="28">
        <f t="shared" si="6"/>
        <v>0.06</v>
      </c>
      <c r="J30" s="1"/>
      <c r="L30" s="1"/>
      <c r="M30" s="1"/>
      <c r="N30" s="1"/>
      <c r="O30" s="1"/>
      <c r="P30" s="1"/>
      <c r="Q30" s="1"/>
    </row>
    <row r="31" spans="5:17" ht="12.75">
      <c r="E31" s="1">
        <v>12</v>
      </c>
      <c r="F31" s="1"/>
      <c r="G31" s="1">
        <v>5</v>
      </c>
      <c r="H31" s="1"/>
      <c r="I31" s="28">
        <f t="shared" si="6"/>
        <v>0.05</v>
      </c>
      <c r="J31" s="1"/>
      <c r="L31" s="1"/>
      <c r="M31" s="1"/>
      <c r="N31" s="1"/>
      <c r="O31" s="1"/>
      <c r="P31" s="1"/>
      <c r="Q31" s="1"/>
    </row>
    <row r="32" spans="5:17" ht="12.75">
      <c r="E32" s="1">
        <v>13</v>
      </c>
      <c r="F32" s="1"/>
      <c r="G32" s="1">
        <v>4</v>
      </c>
      <c r="H32" s="1"/>
      <c r="I32" s="28">
        <f t="shared" si="6"/>
        <v>0.04000000000000001</v>
      </c>
      <c r="J32" s="1"/>
      <c r="L32" s="1"/>
      <c r="M32" s="1"/>
      <c r="N32" s="1"/>
      <c r="O32" s="1"/>
      <c r="P32" s="1"/>
      <c r="Q32" s="1"/>
    </row>
    <row r="33" spans="5:17" ht="12.75">
      <c r="E33" s="1">
        <v>14</v>
      </c>
      <c r="F33" s="1"/>
      <c r="G33" s="1">
        <v>3</v>
      </c>
      <c r="H33" s="1"/>
      <c r="I33" s="28">
        <f t="shared" si="6"/>
        <v>0.03</v>
      </c>
      <c r="J33" s="1"/>
      <c r="L33" s="1"/>
      <c r="M33" s="1"/>
      <c r="N33" s="1"/>
      <c r="O33" s="1"/>
      <c r="P33" s="1"/>
      <c r="Q33" s="1"/>
    </row>
    <row r="34" spans="5:17" ht="12.75">
      <c r="E34" s="1">
        <v>15</v>
      </c>
      <c r="F34" s="1"/>
      <c r="G34" s="1">
        <v>2</v>
      </c>
      <c r="H34" s="1"/>
      <c r="I34" s="28">
        <f t="shared" si="6"/>
        <v>0.020000000000000004</v>
      </c>
      <c r="J34" s="1"/>
      <c r="L34" s="1"/>
      <c r="M34" s="1"/>
      <c r="N34" s="1"/>
      <c r="O34" s="1"/>
      <c r="P34" s="1"/>
      <c r="Q34" s="1"/>
    </row>
    <row r="35" spans="5:17" ht="12.75">
      <c r="E35" s="1">
        <v>16</v>
      </c>
      <c r="F35" s="1"/>
      <c r="G35" s="1">
        <v>1</v>
      </c>
      <c r="H35" s="1"/>
      <c r="I35" s="28">
        <f t="shared" si="6"/>
        <v>0.010000000000000002</v>
      </c>
      <c r="J35" s="1"/>
      <c r="L35" s="1"/>
      <c r="M35" s="1"/>
      <c r="N35" s="1"/>
      <c r="O35" s="1"/>
      <c r="P35" s="1"/>
      <c r="Q35" s="1"/>
    </row>
  </sheetData>
  <sheetProtection/>
  <mergeCells count="6">
    <mergeCell ref="A1:P1"/>
    <mergeCell ref="E3:F3"/>
    <mergeCell ref="G3:H3"/>
    <mergeCell ref="I3:J3"/>
    <mergeCell ref="K3:L3"/>
    <mergeCell ref="M3:N3"/>
  </mergeCells>
  <printOptions horizontalCentered="1" verticalCentered="1"/>
  <pageMargins left="0.7480314960629921" right="0.3937007874015748" top="1.141732283464567" bottom="0.984251968503937" header="0.5118110236220472" footer="0.5118110236220472"/>
  <pageSetup fitToHeight="1" fitToWidth="1" horizontalDpi="300" verticalDpi="300" orientation="landscape" scale="79" r:id="rId2"/>
  <headerFooter alignWithMargins="0">
    <oddHeader>&amp;L&amp;G&amp;C&amp;"Arial,Gras"&amp;16Invitation provincial JS - Saint-Lambert 2015
&amp;R&amp;G</oddHeader>
    <oddFooter xml:space="preserve">&amp;L&amp;"Arial,Gras"&amp;12&amp;D 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4"/>
  <sheetViews>
    <sheetView zoomScale="120" zoomScaleNormal="120" zoomScalePageLayoutView="0" workbookViewId="0" topLeftCell="A1">
      <selection activeCell="D5" sqref="D5"/>
    </sheetView>
  </sheetViews>
  <sheetFormatPr defaultColWidth="11.421875" defaultRowHeight="12.75"/>
  <cols>
    <col min="1" max="1" width="40.7109375" style="0" customWidth="1"/>
    <col min="2" max="4" width="8.421875" style="0" customWidth="1"/>
    <col min="5" max="5" width="10.7109375" style="0" customWidth="1"/>
    <col min="6" max="6" width="7.7109375" style="0" customWidth="1"/>
    <col min="7" max="7" width="10.7109375" style="0" customWidth="1"/>
    <col min="8" max="8" width="7.7109375" style="0" customWidth="1"/>
    <col min="9" max="9" width="8.8515625" style="0" bestFit="1" customWidth="1"/>
    <col min="10" max="10" width="3.28125" style="0" customWidth="1"/>
    <col min="11" max="11" width="8.8515625" style="0" bestFit="1" customWidth="1"/>
    <col min="12" max="12" width="5.00390625" style="0" customWidth="1"/>
    <col min="13" max="13" width="8.8515625" style="0" bestFit="1" customWidth="1"/>
    <col min="14" max="14" width="5.7109375" style="0" bestFit="1" customWidth="1"/>
    <col min="15" max="15" width="8.8515625" style="0" bestFit="1" customWidth="1"/>
    <col min="16" max="16" width="5.7109375" style="0" bestFit="1" customWidth="1"/>
    <col min="17" max="17" width="8.8515625" style="0" bestFit="1" customWidth="1"/>
    <col min="18" max="18" width="5.7109375" style="0" bestFit="1" customWidth="1"/>
    <col min="19" max="19" width="8.8515625" style="0" bestFit="1" customWidth="1"/>
    <col min="20" max="20" width="5.7109375" style="0" bestFit="1" customWidth="1"/>
    <col min="21" max="21" width="8.8515625" style="0" bestFit="1" customWidth="1"/>
    <col min="22" max="22" width="5.7109375" style="0" bestFit="1" customWidth="1"/>
    <col min="23" max="23" width="11.421875" style="0" bestFit="1" customWidth="1"/>
  </cols>
  <sheetData>
    <row r="1" spans="1:22" ht="19.5" customHeight="1">
      <c r="A1" s="463" t="s">
        <v>28</v>
      </c>
      <c r="B1" s="463"/>
      <c r="C1" s="463"/>
      <c r="D1" s="463"/>
      <c r="E1" s="463"/>
      <c r="F1" s="463"/>
      <c r="G1" s="463"/>
      <c r="H1" s="46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</row>
    <row r="2" ht="19.5" customHeight="1" thickBot="1"/>
    <row r="3" spans="1:8" ht="39" customHeight="1" thickBot="1">
      <c r="A3" s="59" t="s">
        <v>0</v>
      </c>
      <c r="B3" s="62" t="s">
        <v>4</v>
      </c>
      <c r="C3" s="59" t="s">
        <v>1</v>
      </c>
      <c r="D3" s="59" t="s">
        <v>3</v>
      </c>
      <c r="E3" s="464" t="s">
        <v>30</v>
      </c>
      <c r="F3" s="468"/>
      <c r="G3" s="464" t="s">
        <v>31</v>
      </c>
      <c r="H3" s="469"/>
    </row>
    <row r="4" spans="1:8" ht="30" customHeight="1" thickBot="1">
      <c r="A4" s="59"/>
      <c r="B4" s="62"/>
      <c r="C4" s="59">
        <f aca="true" t="shared" si="0" ref="C4:C14">E4+G4</f>
        <v>160</v>
      </c>
      <c r="D4" s="59"/>
      <c r="E4" s="58">
        <v>86</v>
      </c>
      <c r="F4" s="58" t="s">
        <v>9</v>
      </c>
      <c r="G4" s="58">
        <v>74</v>
      </c>
      <c r="H4" s="58" t="s">
        <v>9</v>
      </c>
    </row>
    <row r="5" spans="1:8" ht="30" customHeight="1">
      <c r="A5" s="81" t="str">
        <f>'Ordre de passage'!B3</f>
        <v>Nom</v>
      </c>
      <c r="B5" s="60">
        <f>RANK(C5,$C$5:$C$14)</f>
        <v>3</v>
      </c>
      <c r="C5" s="61">
        <f t="shared" si="0"/>
        <v>136</v>
      </c>
      <c r="D5" s="63">
        <f aca="true" t="shared" si="1" ref="D5:D14">LOOKUP(B5,$E$19:$E$34,$G$19:$G$34)</f>
        <v>0.24</v>
      </c>
      <c r="E5" s="49">
        <v>79</v>
      </c>
      <c r="F5" s="37">
        <f aca="true" t="shared" si="2" ref="F5:F14">RANK(E5,E$5:E$14)</f>
        <v>3</v>
      </c>
      <c r="G5" s="49">
        <v>57</v>
      </c>
      <c r="H5" s="37">
        <f aca="true" t="shared" si="3" ref="H5:H14">RANK(G5,G$5:G$14)</f>
        <v>5</v>
      </c>
    </row>
    <row r="6" spans="1:8" ht="30" customHeight="1">
      <c r="A6" s="81" t="str">
        <f>'Ordre de passage'!B4</f>
        <v>Sybel Roy</v>
      </c>
      <c r="B6" s="60">
        <f aca="true" t="shared" si="4" ref="B6:B14">RANK(C6,$C$5:$C$14)</f>
        <v>2</v>
      </c>
      <c r="C6" s="61">
        <f t="shared" si="0"/>
        <v>150</v>
      </c>
      <c r="D6" s="63">
        <f t="shared" si="1"/>
        <v>0.27</v>
      </c>
      <c r="E6" s="49">
        <v>82</v>
      </c>
      <c r="F6" s="37">
        <f t="shared" si="2"/>
        <v>1</v>
      </c>
      <c r="G6" s="49">
        <v>68</v>
      </c>
      <c r="H6" s="37">
        <f t="shared" si="3"/>
        <v>2</v>
      </c>
    </row>
    <row r="7" spans="1:8" ht="30" customHeight="1">
      <c r="A7" s="81" t="str">
        <f>'Ordre de passage'!B5</f>
        <v>Samya Chakir</v>
      </c>
      <c r="B7" s="60">
        <f t="shared" si="4"/>
        <v>1</v>
      </c>
      <c r="C7" s="61">
        <f t="shared" si="0"/>
        <v>151</v>
      </c>
      <c r="D7" s="63">
        <f t="shared" si="1"/>
        <v>0.3</v>
      </c>
      <c r="E7" s="49">
        <v>82</v>
      </c>
      <c r="F7" s="37">
        <f t="shared" si="2"/>
        <v>1</v>
      </c>
      <c r="G7" s="49">
        <v>69</v>
      </c>
      <c r="H7" s="37">
        <f t="shared" si="3"/>
        <v>1</v>
      </c>
    </row>
    <row r="8" spans="1:8" ht="30" customHeight="1">
      <c r="A8" s="81" t="str">
        <f>'Ordre de passage'!B6</f>
        <v>Gabrielle Thibodeau</v>
      </c>
      <c r="B8" s="60">
        <f t="shared" si="4"/>
        <v>10</v>
      </c>
      <c r="C8" s="61">
        <f t="shared" si="0"/>
        <v>37</v>
      </c>
      <c r="D8" s="63">
        <f t="shared" si="1"/>
        <v>0.105</v>
      </c>
      <c r="E8" s="49">
        <v>31</v>
      </c>
      <c r="F8" s="37">
        <f t="shared" si="2"/>
        <v>10</v>
      </c>
      <c r="G8" s="49">
        <v>6</v>
      </c>
      <c r="H8" s="37">
        <f t="shared" si="3"/>
        <v>10</v>
      </c>
    </row>
    <row r="9" spans="1:8" ht="30" customHeight="1">
      <c r="A9" s="81" t="str">
        <f>'Ordre de passage'!B7</f>
        <v>Anabelle Rhéaume</v>
      </c>
      <c r="B9" s="60">
        <f t="shared" si="4"/>
        <v>8</v>
      </c>
      <c r="C9" s="61">
        <f t="shared" si="0"/>
        <v>77</v>
      </c>
      <c r="D9" s="63">
        <f t="shared" si="1"/>
        <v>0.15</v>
      </c>
      <c r="E9" s="49">
        <v>44</v>
      </c>
      <c r="F9" s="37">
        <f t="shared" si="2"/>
        <v>8</v>
      </c>
      <c r="G9" s="49">
        <v>33</v>
      </c>
      <c r="H9" s="37">
        <f t="shared" si="3"/>
        <v>9</v>
      </c>
    </row>
    <row r="10" spans="1:8" ht="30" customHeight="1">
      <c r="A10" s="81" t="str">
        <f>'Ordre de passage'!B8</f>
        <v>Zoé Martin</v>
      </c>
      <c r="B10" s="60">
        <f t="shared" si="4"/>
        <v>6</v>
      </c>
      <c r="C10" s="61">
        <f t="shared" si="0"/>
        <v>122</v>
      </c>
      <c r="D10" s="63">
        <f t="shared" si="1"/>
        <v>0.18</v>
      </c>
      <c r="E10" s="49">
        <v>73</v>
      </c>
      <c r="F10" s="37">
        <f t="shared" si="2"/>
        <v>5</v>
      </c>
      <c r="G10" s="49">
        <v>49</v>
      </c>
      <c r="H10" s="37">
        <f t="shared" si="3"/>
        <v>7</v>
      </c>
    </row>
    <row r="11" spans="1:8" ht="30" customHeight="1">
      <c r="A11" s="81" t="str">
        <f>'Ordre de passage'!B9</f>
        <v>Malory Boisclair</v>
      </c>
      <c r="B11" s="60">
        <f t="shared" si="4"/>
        <v>7</v>
      </c>
      <c r="C11" s="61">
        <f t="shared" si="0"/>
        <v>121</v>
      </c>
      <c r="D11" s="63">
        <f t="shared" si="1"/>
        <v>0.165</v>
      </c>
      <c r="E11" s="49">
        <v>60</v>
      </c>
      <c r="F11" s="37">
        <f t="shared" si="2"/>
        <v>7</v>
      </c>
      <c r="G11" s="49">
        <v>61</v>
      </c>
      <c r="H11" s="37">
        <f t="shared" si="3"/>
        <v>3</v>
      </c>
    </row>
    <row r="12" spans="1:8" ht="30" customHeight="1">
      <c r="A12" s="81" t="str">
        <f>'Ordre de passage'!B10</f>
        <v>Aglaé Chisogne</v>
      </c>
      <c r="B12" s="60">
        <f t="shared" si="4"/>
        <v>4</v>
      </c>
      <c r="C12" s="61">
        <f t="shared" si="0"/>
        <v>131</v>
      </c>
      <c r="D12" s="63">
        <f t="shared" si="1"/>
        <v>0.21</v>
      </c>
      <c r="E12" s="49">
        <v>77</v>
      </c>
      <c r="F12" s="37">
        <f t="shared" si="2"/>
        <v>4</v>
      </c>
      <c r="G12" s="49">
        <v>54</v>
      </c>
      <c r="H12" s="37">
        <f t="shared" si="3"/>
        <v>6</v>
      </c>
    </row>
    <row r="13" spans="1:8" ht="30" customHeight="1">
      <c r="A13" s="81" t="str">
        <f>'Ordre de passage'!B11</f>
        <v>Participant 8</v>
      </c>
      <c r="B13" s="60">
        <f t="shared" si="4"/>
        <v>9</v>
      </c>
      <c r="C13" s="61">
        <f t="shared" si="0"/>
        <v>73</v>
      </c>
      <c r="D13" s="63">
        <f t="shared" si="1"/>
        <v>0.12</v>
      </c>
      <c r="E13" s="49">
        <v>34</v>
      </c>
      <c r="F13" s="37">
        <f t="shared" si="2"/>
        <v>9</v>
      </c>
      <c r="G13" s="49">
        <v>39</v>
      </c>
      <c r="H13" s="37">
        <f t="shared" si="3"/>
        <v>8</v>
      </c>
    </row>
    <row r="14" spans="1:8" ht="30" customHeight="1">
      <c r="A14" s="81" t="str">
        <f>'Ordre de passage'!B12</f>
        <v>Participant 9</v>
      </c>
      <c r="B14" s="60">
        <f t="shared" si="4"/>
        <v>5</v>
      </c>
      <c r="C14" s="61">
        <f t="shared" si="0"/>
        <v>125</v>
      </c>
      <c r="D14" s="63">
        <f t="shared" si="1"/>
        <v>0.195</v>
      </c>
      <c r="E14" s="49">
        <v>67</v>
      </c>
      <c r="F14" s="37">
        <f t="shared" si="2"/>
        <v>6</v>
      </c>
      <c r="G14" s="49">
        <v>58</v>
      </c>
      <c r="H14" s="37">
        <f t="shared" si="3"/>
        <v>4</v>
      </c>
    </row>
    <row r="15" spans="1:8" ht="19.5" customHeight="1">
      <c r="A15" s="64" t="s">
        <v>2</v>
      </c>
      <c r="C15" s="64">
        <f>C4</f>
        <v>160</v>
      </c>
      <c r="D15" s="64"/>
      <c r="E15" s="64">
        <f>E4</f>
        <v>86</v>
      </c>
      <c r="F15" s="64"/>
      <c r="G15" s="64">
        <f>G4</f>
        <v>74</v>
      </c>
      <c r="H15" s="64"/>
    </row>
    <row r="16" spans="1:8" ht="12.75">
      <c r="A16" s="64" t="s">
        <v>6</v>
      </c>
      <c r="C16" s="65">
        <f>AVERAGE(C5:C14)</f>
        <v>112.3</v>
      </c>
      <c r="D16" s="66"/>
      <c r="E16" s="65">
        <f>AVERAGE(E5:E14)</f>
        <v>62.9</v>
      </c>
      <c r="F16" s="66"/>
      <c r="G16" s="65">
        <f>AVERAGE(G5:G14)</f>
        <v>49.4</v>
      </c>
      <c r="H16" s="65" t="s">
        <v>8</v>
      </c>
    </row>
    <row r="17" spans="1:8" ht="12.75">
      <c r="A17" s="64" t="s">
        <v>11</v>
      </c>
      <c r="C17" s="67">
        <f>C16/C15</f>
        <v>0.701875</v>
      </c>
      <c r="E17" s="67">
        <f>E16/E15</f>
        <v>0.7313953488372092</v>
      </c>
      <c r="G17" s="67">
        <f>G16/G15</f>
        <v>0.6675675675675675</v>
      </c>
      <c r="H17" s="65"/>
    </row>
    <row r="18" spans="1:21" ht="12.75">
      <c r="A18" s="1"/>
      <c r="E18" s="1" t="s">
        <v>5</v>
      </c>
      <c r="F18" s="1"/>
      <c r="G18" s="9">
        <v>0.3</v>
      </c>
      <c r="H18" s="1"/>
      <c r="I18" s="1"/>
      <c r="J18" s="1"/>
      <c r="K18" s="1"/>
      <c r="L18" s="1"/>
      <c r="M18" s="1"/>
      <c r="O18" s="1"/>
      <c r="Q18" s="1"/>
      <c r="S18" s="1"/>
      <c r="U18" s="1"/>
    </row>
    <row r="19" spans="1:21" ht="12.75">
      <c r="A19" s="1"/>
      <c r="E19" s="1">
        <v>1</v>
      </c>
      <c r="F19" s="1">
        <v>20</v>
      </c>
      <c r="G19" s="28">
        <f>G18</f>
        <v>0.3</v>
      </c>
      <c r="H19" s="1"/>
      <c r="I19" s="1"/>
      <c r="J19" s="1"/>
      <c r="K19" s="1"/>
      <c r="L19" s="1"/>
      <c r="M19" s="1"/>
      <c r="O19" s="1"/>
      <c r="Q19" s="1"/>
      <c r="S19" s="1"/>
      <c r="U19" s="1"/>
    </row>
    <row r="20" spans="1:21" ht="12.75">
      <c r="A20" s="1"/>
      <c r="E20" s="1">
        <v>2</v>
      </c>
      <c r="F20" s="1">
        <v>18</v>
      </c>
      <c r="G20" s="28">
        <f>F20/$F$19*$G$18</f>
        <v>0.27</v>
      </c>
      <c r="H20" s="1"/>
      <c r="I20" s="1"/>
      <c r="J20" s="1"/>
      <c r="K20" s="1"/>
      <c r="L20" s="1"/>
      <c r="M20" s="1"/>
      <c r="O20" s="1"/>
      <c r="Q20" s="1"/>
      <c r="S20" s="1"/>
      <c r="U20" s="1"/>
    </row>
    <row r="21" spans="1:21" ht="12.75">
      <c r="A21" s="1"/>
      <c r="E21" s="1">
        <v>3</v>
      </c>
      <c r="F21" s="1">
        <v>16</v>
      </c>
      <c r="G21" s="28">
        <f aca="true" t="shared" si="5" ref="G21:G34">F21/$F$19*$G$18</f>
        <v>0.24</v>
      </c>
      <c r="H21" s="1"/>
      <c r="I21" s="1"/>
      <c r="J21" s="1"/>
      <c r="K21" s="1"/>
      <c r="L21" s="1"/>
      <c r="M21" s="1"/>
      <c r="O21" s="1"/>
      <c r="Q21" s="1"/>
      <c r="S21" s="1"/>
      <c r="U21" s="1"/>
    </row>
    <row r="22" spans="1:21" ht="12.75">
      <c r="A22" s="1"/>
      <c r="E22" s="1">
        <v>4</v>
      </c>
      <c r="F22" s="1">
        <v>14</v>
      </c>
      <c r="G22" s="28">
        <f t="shared" si="5"/>
        <v>0.21</v>
      </c>
      <c r="H22" s="1"/>
      <c r="I22" s="1"/>
      <c r="J22" s="1"/>
      <c r="K22" s="1"/>
      <c r="L22" s="1"/>
      <c r="M22" s="1"/>
      <c r="O22" s="1"/>
      <c r="Q22" s="1"/>
      <c r="S22" s="1"/>
      <c r="U22" s="1"/>
    </row>
    <row r="23" spans="1:21" ht="12.75">
      <c r="A23" s="1"/>
      <c r="E23" s="1">
        <v>5</v>
      </c>
      <c r="F23" s="1">
        <v>13</v>
      </c>
      <c r="G23" s="28">
        <f t="shared" si="5"/>
        <v>0.195</v>
      </c>
      <c r="H23" s="1"/>
      <c r="I23" s="1"/>
      <c r="J23" s="1"/>
      <c r="K23" s="1"/>
      <c r="L23" s="1"/>
      <c r="M23" s="1"/>
      <c r="O23" s="1"/>
      <c r="Q23" s="1"/>
      <c r="S23" s="1"/>
      <c r="U23" s="1"/>
    </row>
    <row r="24" spans="1:21" ht="12.75">
      <c r="A24" s="1"/>
      <c r="E24" s="1">
        <v>6</v>
      </c>
      <c r="F24" s="1">
        <v>12</v>
      </c>
      <c r="G24" s="28">
        <f t="shared" si="5"/>
        <v>0.18</v>
      </c>
      <c r="H24" s="1"/>
      <c r="I24" s="1"/>
      <c r="J24" s="1"/>
      <c r="K24" s="1"/>
      <c r="L24" s="1"/>
      <c r="M24" s="1"/>
      <c r="O24" s="1"/>
      <c r="Q24" s="1"/>
      <c r="S24" s="1"/>
      <c r="U24" s="1"/>
    </row>
    <row r="25" spans="1:21" ht="12.75">
      <c r="A25" s="1"/>
      <c r="E25" s="1">
        <v>7</v>
      </c>
      <c r="F25" s="1">
        <v>11</v>
      </c>
      <c r="G25" s="28">
        <f t="shared" si="5"/>
        <v>0.165</v>
      </c>
      <c r="H25" s="1"/>
      <c r="I25" s="1"/>
      <c r="J25" s="1"/>
      <c r="K25" s="1"/>
      <c r="L25" s="1"/>
      <c r="M25" s="1"/>
      <c r="O25" s="1"/>
      <c r="Q25" s="1"/>
      <c r="S25" s="1"/>
      <c r="U25" s="1"/>
    </row>
    <row r="26" spans="1:21" ht="12.75">
      <c r="A26" s="1"/>
      <c r="E26" s="1">
        <v>8</v>
      </c>
      <c r="F26" s="1">
        <v>10</v>
      </c>
      <c r="G26" s="28">
        <f t="shared" si="5"/>
        <v>0.15</v>
      </c>
      <c r="H26" s="1"/>
      <c r="I26" s="1"/>
      <c r="J26" s="1"/>
      <c r="K26" s="1"/>
      <c r="L26" s="1"/>
      <c r="M26" s="1"/>
      <c r="O26" s="1"/>
      <c r="Q26" s="1"/>
      <c r="S26" s="1"/>
      <c r="U26" s="1"/>
    </row>
    <row r="27" spans="1:21" ht="12.75">
      <c r="A27" s="1"/>
      <c r="E27" s="1">
        <v>9</v>
      </c>
      <c r="F27" s="1">
        <v>8</v>
      </c>
      <c r="G27" s="28">
        <f t="shared" si="5"/>
        <v>0.12</v>
      </c>
      <c r="H27" s="1"/>
      <c r="I27" s="1"/>
      <c r="J27" s="1"/>
      <c r="K27" s="1"/>
      <c r="L27" s="1"/>
      <c r="M27" s="1"/>
      <c r="O27" s="1"/>
      <c r="Q27" s="1"/>
      <c r="S27" s="1"/>
      <c r="U27" s="1"/>
    </row>
    <row r="28" spans="5:7" ht="12.75">
      <c r="E28" s="1">
        <v>10</v>
      </c>
      <c r="F28" s="1">
        <v>7</v>
      </c>
      <c r="G28" s="28">
        <f t="shared" si="5"/>
        <v>0.105</v>
      </c>
    </row>
    <row r="29" spans="5:7" ht="12.75">
      <c r="E29" s="1">
        <v>11</v>
      </c>
      <c r="F29" s="1">
        <v>6</v>
      </c>
      <c r="G29" s="28">
        <f t="shared" si="5"/>
        <v>0.09</v>
      </c>
    </row>
    <row r="30" spans="5:7" ht="12.75">
      <c r="E30" s="1">
        <v>12</v>
      </c>
      <c r="F30" s="1">
        <v>5</v>
      </c>
      <c r="G30" s="28">
        <f t="shared" si="5"/>
        <v>0.075</v>
      </c>
    </row>
    <row r="31" spans="5:7" ht="12.75">
      <c r="E31" s="1">
        <v>13</v>
      </c>
      <c r="F31" s="1">
        <v>4</v>
      </c>
      <c r="G31" s="28">
        <f t="shared" si="5"/>
        <v>0.06</v>
      </c>
    </row>
    <row r="32" spans="5:7" ht="12.75">
      <c r="E32" s="1">
        <v>14</v>
      </c>
      <c r="F32" s="1">
        <v>3</v>
      </c>
      <c r="G32" s="28">
        <f t="shared" si="5"/>
        <v>0.045</v>
      </c>
    </row>
    <row r="33" spans="5:7" ht="12.75">
      <c r="E33" s="1">
        <v>15</v>
      </c>
      <c r="F33" s="1">
        <v>2</v>
      </c>
      <c r="G33" s="28">
        <f t="shared" si="5"/>
        <v>0.03</v>
      </c>
    </row>
    <row r="34" spans="5:7" ht="12.75">
      <c r="E34" s="1">
        <v>16</v>
      </c>
      <c r="F34" s="1">
        <v>1</v>
      </c>
      <c r="G34" s="28">
        <f t="shared" si="5"/>
        <v>0.015</v>
      </c>
    </row>
  </sheetData>
  <sheetProtection/>
  <mergeCells count="3">
    <mergeCell ref="A1:H1"/>
    <mergeCell ref="E3:F3"/>
    <mergeCell ref="G3:H3"/>
  </mergeCells>
  <printOptions horizontalCentered="1" verticalCentered="1"/>
  <pageMargins left="0.7480314960629921" right="0.3937007874015748" top="1.141732283464567" bottom="0.984251968503937" header="0.5118110236220472" footer="0.5118110236220472"/>
  <pageSetup horizontalDpi="300" verticalDpi="300" orientation="landscape" scale="72" r:id="rId2"/>
  <headerFooter alignWithMargins="0">
    <oddHeader>&amp;L&amp;G&amp;C&amp;"Arial,Gras"&amp;16Invitation provincial JS - Saint-Lambert 2015
&amp;R&amp;G</oddHeader>
    <oddFooter xml:space="preserve">&amp;L&amp;"Arial,Gras"&amp;12&amp;D 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H35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40.7109375" style="0" customWidth="1"/>
    <col min="2" max="2" width="6.7109375" style="0" customWidth="1"/>
    <col min="3" max="3" width="7.28125" style="0" customWidth="1"/>
    <col min="4" max="4" width="10.421875" style="0" customWidth="1"/>
    <col min="5" max="5" width="14.28125" style="0" customWidth="1"/>
    <col min="6" max="6" width="4.140625" style="0" customWidth="1"/>
    <col min="7" max="7" width="14.28125" style="0" customWidth="1"/>
    <col min="8" max="8" width="4.140625" style="0" customWidth="1"/>
    <col min="9" max="9" width="7.7109375" style="0" customWidth="1"/>
    <col min="10" max="10" width="4.140625" style="0" customWidth="1"/>
    <col min="11" max="11" width="7.7109375" style="0" customWidth="1"/>
    <col min="12" max="12" width="4.140625" style="0" customWidth="1"/>
    <col min="13" max="13" width="7.7109375" style="0" customWidth="1"/>
    <col min="14" max="14" width="4.140625" style="0" customWidth="1"/>
    <col min="15" max="15" width="7.7109375" style="0" customWidth="1"/>
    <col min="16" max="16" width="4.140625" style="0" customWidth="1"/>
    <col min="17" max="17" width="7.7109375" style="0" customWidth="1"/>
    <col min="18" max="18" width="4.140625" style="0" customWidth="1"/>
    <col min="19" max="19" width="7.7109375" style="0" customWidth="1"/>
    <col min="20" max="20" width="4.140625" style="0" customWidth="1"/>
    <col min="21" max="21" width="7.7109375" style="0" customWidth="1"/>
    <col min="22" max="22" width="4.140625" style="0" customWidth="1"/>
    <col min="23" max="23" width="7.7109375" style="0" customWidth="1"/>
    <col min="24" max="24" width="4.140625" style="0" customWidth="1"/>
    <col min="25" max="25" width="7.7109375" style="0" customWidth="1"/>
    <col min="26" max="26" width="4.140625" style="0" customWidth="1"/>
    <col min="27" max="27" width="8.7109375" style="0" customWidth="1"/>
    <col min="28" max="28" width="4.140625" style="0" customWidth="1"/>
    <col min="29" max="29" width="8.28125" style="0" customWidth="1"/>
    <col min="30" max="30" width="4.140625" style="0" customWidth="1"/>
    <col min="31" max="31" width="9.7109375" style="0" customWidth="1"/>
    <col min="32" max="32" width="9.8515625" style="0" bestFit="1" customWidth="1"/>
  </cols>
  <sheetData>
    <row r="1" spans="1:34" ht="19.5" customHeight="1">
      <c r="A1" s="463" t="s">
        <v>26</v>
      </c>
      <c r="B1" s="463"/>
      <c r="C1" s="463"/>
      <c r="D1" s="463"/>
      <c r="E1" s="463"/>
      <c r="F1" s="46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8"/>
      <c r="AG1" s="8"/>
      <c r="AH1" s="8"/>
    </row>
    <row r="2" ht="19.5" customHeight="1" thickBot="1"/>
    <row r="3" spans="1:6" ht="30" customHeight="1" thickBot="1">
      <c r="A3" s="30" t="s">
        <v>0</v>
      </c>
      <c r="B3" s="30" t="s">
        <v>4</v>
      </c>
      <c r="C3" s="16" t="s">
        <v>1</v>
      </c>
      <c r="D3" s="26" t="s">
        <v>3</v>
      </c>
      <c r="E3" s="464" t="s">
        <v>29</v>
      </c>
      <c r="F3" s="470"/>
    </row>
    <row r="4" spans="1:6" ht="30" customHeight="1">
      <c r="A4" s="73"/>
      <c r="B4" s="73"/>
      <c r="C4" s="72">
        <f>SUM(E4)</f>
        <v>116</v>
      </c>
      <c r="D4" s="31"/>
      <c r="E4" s="32">
        <v>116</v>
      </c>
      <c r="F4" s="33" t="s">
        <v>9</v>
      </c>
    </row>
    <row r="5" spans="1:6" ht="30" customHeight="1">
      <c r="A5" s="75" t="str">
        <f>'Ordre de passage'!B3</f>
        <v>Nom</v>
      </c>
      <c r="B5" s="34">
        <f aca="true" t="shared" si="0" ref="B5:B14">RANK(C5,$C$5:$C$14)</f>
        <v>5</v>
      </c>
      <c r="C5" s="46">
        <f aca="true" t="shared" si="1" ref="C5:C14">E5</f>
        <v>77</v>
      </c>
      <c r="D5" s="47">
        <f aca="true" t="shared" si="2" ref="D5:D14">LOOKUP(B5,$E$20:$E$36,$I$20:$I$36)</f>
        <v>0.22749999999999998</v>
      </c>
      <c r="E5" s="49">
        <v>77</v>
      </c>
      <c r="F5" s="35">
        <f aca="true" t="shared" si="3" ref="F5:F14">RANK(E5,$E$5:$E$14)</f>
        <v>5</v>
      </c>
    </row>
    <row r="6" spans="1:6" ht="30" customHeight="1">
      <c r="A6" s="75" t="str">
        <f>'Ordre de passage'!B4</f>
        <v>Sybel Roy</v>
      </c>
      <c r="B6" s="34">
        <f t="shared" si="0"/>
        <v>2</v>
      </c>
      <c r="C6" s="46">
        <f t="shared" si="1"/>
        <v>92</v>
      </c>
      <c r="D6" s="47">
        <f t="shared" si="2"/>
        <v>0.315</v>
      </c>
      <c r="E6" s="49">
        <v>92</v>
      </c>
      <c r="F6" s="35">
        <f t="shared" si="3"/>
        <v>2</v>
      </c>
    </row>
    <row r="7" spans="1:6" ht="30" customHeight="1">
      <c r="A7" s="75" t="str">
        <f>'Ordre de passage'!B5</f>
        <v>Samya Chakir</v>
      </c>
      <c r="B7" s="34">
        <f t="shared" si="0"/>
        <v>1</v>
      </c>
      <c r="C7" s="46">
        <f t="shared" si="1"/>
        <v>100</v>
      </c>
      <c r="D7" s="47">
        <f t="shared" si="2"/>
        <v>0.35</v>
      </c>
      <c r="E7" s="49">
        <v>100</v>
      </c>
      <c r="F7" s="35">
        <f t="shared" si="3"/>
        <v>1</v>
      </c>
    </row>
    <row r="8" spans="1:6" ht="30" customHeight="1">
      <c r="A8" s="75" t="str">
        <f>'Ordre de passage'!B6</f>
        <v>Gabrielle Thibodeau</v>
      </c>
      <c r="B8" s="34">
        <f t="shared" si="0"/>
        <v>10</v>
      </c>
      <c r="C8" s="46">
        <f t="shared" si="1"/>
        <v>39</v>
      </c>
      <c r="D8" s="47">
        <f t="shared" si="2"/>
        <v>0.12249999999999998</v>
      </c>
      <c r="E8" s="49">
        <v>39</v>
      </c>
      <c r="F8" s="35">
        <f t="shared" si="3"/>
        <v>10</v>
      </c>
    </row>
    <row r="9" spans="1:6" ht="30" customHeight="1">
      <c r="A9" s="75" t="str">
        <f>'Ordre de passage'!B7</f>
        <v>Anabelle Rhéaume</v>
      </c>
      <c r="B9" s="34">
        <f t="shared" si="0"/>
        <v>9</v>
      </c>
      <c r="C9" s="46">
        <f t="shared" si="1"/>
        <v>45</v>
      </c>
      <c r="D9" s="47">
        <f t="shared" si="2"/>
        <v>0.13999999999999999</v>
      </c>
      <c r="E9" s="49">
        <v>45</v>
      </c>
      <c r="F9" s="35">
        <f t="shared" si="3"/>
        <v>9</v>
      </c>
    </row>
    <row r="10" spans="1:6" ht="30" customHeight="1">
      <c r="A10" s="75" t="str">
        <f>'Ordre de passage'!B8</f>
        <v>Zoé Martin</v>
      </c>
      <c r="B10" s="34">
        <f t="shared" si="0"/>
        <v>8</v>
      </c>
      <c r="C10" s="80">
        <f t="shared" si="1"/>
        <v>63</v>
      </c>
      <c r="D10" s="47">
        <f t="shared" si="2"/>
        <v>0.175</v>
      </c>
      <c r="E10" s="49">
        <v>63</v>
      </c>
      <c r="F10" s="35">
        <f t="shared" si="3"/>
        <v>8</v>
      </c>
    </row>
    <row r="11" spans="1:6" ht="30" customHeight="1">
      <c r="A11" s="75" t="str">
        <f>'Ordre de passage'!B9</f>
        <v>Malory Boisclair</v>
      </c>
      <c r="B11" s="34">
        <f t="shared" si="0"/>
        <v>6</v>
      </c>
      <c r="C11" s="80">
        <f t="shared" si="1"/>
        <v>76</v>
      </c>
      <c r="D11" s="47">
        <f t="shared" si="2"/>
        <v>0.21</v>
      </c>
      <c r="E11" s="49">
        <v>76</v>
      </c>
      <c r="F11" s="35">
        <f t="shared" si="3"/>
        <v>6</v>
      </c>
    </row>
    <row r="12" spans="1:6" ht="30" customHeight="1">
      <c r="A12" s="75" t="str">
        <f>'Ordre de passage'!B10</f>
        <v>Aglaé Chisogne</v>
      </c>
      <c r="B12" s="34">
        <f t="shared" si="0"/>
        <v>4</v>
      </c>
      <c r="C12" s="80">
        <f t="shared" si="1"/>
        <v>78</v>
      </c>
      <c r="D12" s="47">
        <f t="shared" si="2"/>
        <v>0.24499999999999997</v>
      </c>
      <c r="E12" s="49">
        <v>78</v>
      </c>
      <c r="F12" s="35">
        <f t="shared" si="3"/>
        <v>4</v>
      </c>
    </row>
    <row r="13" spans="1:6" ht="30" customHeight="1">
      <c r="A13" s="75" t="str">
        <f>'Ordre de passage'!B11</f>
        <v>Participant 8</v>
      </c>
      <c r="B13" s="34">
        <f t="shared" si="0"/>
        <v>7</v>
      </c>
      <c r="C13" s="80">
        <f t="shared" si="1"/>
        <v>67</v>
      </c>
      <c r="D13" s="47">
        <f t="shared" si="2"/>
        <v>0.1925</v>
      </c>
      <c r="E13" s="49">
        <v>67</v>
      </c>
      <c r="F13" s="35">
        <f t="shared" si="3"/>
        <v>7</v>
      </c>
    </row>
    <row r="14" spans="1:6" ht="30" customHeight="1">
      <c r="A14" s="75" t="str">
        <f>'Ordre de passage'!B12</f>
        <v>Participant 9</v>
      </c>
      <c r="B14" s="34">
        <f t="shared" si="0"/>
        <v>3</v>
      </c>
      <c r="C14" s="80">
        <f t="shared" si="1"/>
        <v>88</v>
      </c>
      <c r="D14" s="47">
        <f t="shared" si="2"/>
        <v>0.27999999999999997</v>
      </c>
      <c r="E14" s="49">
        <v>88</v>
      </c>
      <c r="F14" s="35">
        <f t="shared" si="3"/>
        <v>3</v>
      </c>
    </row>
    <row r="15" spans="1:31" ht="15.75">
      <c r="A15" s="29"/>
      <c r="B15" s="1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2.75">
      <c r="A16" s="11" t="s">
        <v>2</v>
      </c>
      <c r="B16" s="12"/>
      <c r="C16" s="11">
        <f>C4</f>
        <v>116</v>
      </c>
      <c r="D16" s="11"/>
      <c r="E16" s="11">
        <f>E4</f>
        <v>116</v>
      </c>
      <c r="F16" s="11"/>
      <c r="AD16" s="11"/>
      <c r="AE16" s="6"/>
    </row>
    <row r="17" spans="1:31" ht="12.75">
      <c r="A17" s="20" t="s">
        <v>6</v>
      </c>
      <c r="B17" s="1"/>
      <c r="C17" s="23">
        <f>AVERAGE(C5:C14)</f>
        <v>72.5</v>
      </c>
      <c r="D17" s="25" t="s">
        <v>8</v>
      </c>
      <c r="E17" s="23">
        <f>AVERAGE(E5:E14)</f>
        <v>72.5</v>
      </c>
      <c r="F17" s="23"/>
      <c r="AD17" s="23"/>
      <c r="AE17" s="1"/>
    </row>
    <row r="18" spans="1:31" ht="12.75">
      <c r="A18" s="20" t="s">
        <v>11</v>
      </c>
      <c r="B18" s="1"/>
      <c r="C18" s="24">
        <f>C17/C16</f>
        <v>0.625</v>
      </c>
      <c r="D18" s="23"/>
      <c r="E18" s="24">
        <f>E17/E16</f>
        <v>0.625</v>
      </c>
      <c r="F18" s="23"/>
      <c r="AD18" s="23"/>
      <c r="AE18" s="1"/>
    </row>
    <row r="19" spans="1:32" ht="12.75">
      <c r="A19" s="1"/>
      <c r="B19" s="1"/>
      <c r="C19" s="1"/>
      <c r="D19" s="1"/>
      <c r="E19" s="1" t="s">
        <v>5</v>
      </c>
      <c r="F19" s="1"/>
      <c r="G19" s="1"/>
      <c r="H19" s="1"/>
      <c r="I19" s="9">
        <v>0.35</v>
      </c>
      <c r="J19" s="1"/>
      <c r="K19" s="1"/>
      <c r="L19" s="1"/>
      <c r="M19" s="1"/>
      <c r="N19" s="1"/>
      <c r="O19" s="1"/>
      <c r="P19" s="1"/>
      <c r="Q19" s="1"/>
      <c r="R19" s="1"/>
      <c r="S19" s="9">
        <v>0.3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2:32" ht="12.75">
      <c r="B20" s="1"/>
      <c r="C20" s="1"/>
      <c r="D20" s="1"/>
      <c r="E20" s="1">
        <v>1</v>
      </c>
      <c r="F20" s="1"/>
      <c r="G20" s="1">
        <v>20</v>
      </c>
      <c r="H20" s="1"/>
      <c r="I20" s="28">
        <f>I19</f>
        <v>0.35</v>
      </c>
      <c r="J20" s="1"/>
      <c r="K20" s="1"/>
      <c r="L20" s="1"/>
      <c r="M20" s="1"/>
      <c r="N20" s="1"/>
      <c r="O20" s="1"/>
      <c r="P20" s="1"/>
      <c r="Q20" s="1"/>
      <c r="R20" s="1"/>
      <c r="S20" s="28">
        <f>S19</f>
        <v>0.3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1"/>
      <c r="B21" s="1"/>
      <c r="C21" s="1"/>
      <c r="D21" s="1"/>
      <c r="E21" s="1">
        <v>2</v>
      </c>
      <c r="F21" s="1"/>
      <c r="G21" s="1">
        <v>18</v>
      </c>
      <c r="H21" s="1"/>
      <c r="I21" s="28">
        <f aca="true" t="shared" si="4" ref="I21:I35">G21/$G$20*$I$19</f>
        <v>0.315</v>
      </c>
      <c r="J21" s="1"/>
      <c r="K21" s="1"/>
      <c r="L21" s="1"/>
      <c r="M21" s="1"/>
      <c r="N21" s="1"/>
      <c r="O21" s="1"/>
      <c r="P21" s="1"/>
      <c r="Q21" s="1"/>
      <c r="R21" s="1"/>
      <c r="S21" s="28">
        <f aca="true" t="shared" si="5" ref="S21:S35">G21/$G$20*$S$19</f>
        <v>0.27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1"/>
      <c r="B22" s="1"/>
      <c r="C22" s="1"/>
      <c r="D22" s="1"/>
      <c r="E22" s="1">
        <v>3</v>
      </c>
      <c r="F22" s="1"/>
      <c r="G22" s="1">
        <v>16</v>
      </c>
      <c r="H22" s="1"/>
      <c r="I22" s="28">
        <f t="shared" si="4"/>
        <v>0.27999999999999997</v>
      </c>
      <c r="J22" s="1"/>
      <c r="K22" s="1"/>
      <c r="L22" s="1"/>
      <c r="M22" s="1"/>
      <c r="N22" s="1"/>
      <c r="O22" s="1"/>
      <c r="P22" s="1"/>
      <c r="Q22" s="1"/>
      <c r="R22" s="1"/>
      <c r="S22" s="28">
        <f t="shared" si="5"/>
        <v>0.24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1"/>
      <c r="B23" s="1"/>
      <c r="C23" s="1"/>
      <c r="D23" s="1"/>
      <c r="E23" s="1">
        <v>4</v>
      </c>
      <c r="F23" s="1"/>
      <c r="G23" s="1">
        <v>14</v>
      </c>
      <c r="H23" s="1"/>
      <c r="I23" s="28">
        <f t="shared" si="4"/>
        <v>0.24499999999999997</v>
      </c>
      <c r="J23" s="1"/>
      <c r="K23" s="1"/>
      <c r="L23" s="1"/>
      <c r="M23" s="1"/>
      <c r="N23" s="1"/>
      <c r="O23" s="1"/>
      <c r="P23" s="1"/>
      <c r="Q23" s="1"/>
      <c r="R23" s="1"/>
      <c r="S23" s="28">
        <f t="shared" si="5"/>
        <v>0.21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1"/>
      <c r="B24" s="1"/>
      <c r="C24" s="1"/>
      <c r="D24" s="1"/>
      <c r="E24" s="1">
        <v>5</v>
      </c>
      <c r="F24" s="1"/>
      <c r="G24" s="1">
        <v>13</v>
      </c>
      <c r="H24" s="1"/>
      <c r="I24" s="28">
        <f t="shared" si="4"/>
        <v>0.22749999999999998</v>
      </c>
      <c r="J24" s="1"/>
      <c r="K24" s="1"/>
      <c r="L24" s="1"/>
      <c r="M24" s="1"/>
      <c r="N24" s="1"/>
      <c r="O24" s="1"/>
      <c r="P24" s="1"/>
      <c r="Q24" s="1"/>
      <c r="R24" s="1"/>
      <c r="S24" s="28">
        <f t="shared" si="5"/>
        <v>0.195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1"/>
      <c r="B25" s="1"/>
      <c r="C25" s="1"/>
      <c r="D25" s="1"/>
      <c r="E25" s="1">
        <v>6</v>
      </c>
      <c r="F25" s="1"/>
      <c r="G25" s="1">
        <v>12</v>
      </c>
      <c r="H25" s="1"/>
      <c r="I25" s="28">
        <f t="shared" si="4"/>
        <v>0.21</v>
      </c>
      <c r="J25" s="1"/>
      <c r="K25" s="1"/>
      <c r="L25" s="1"/>
      <c r="M25" s="1"/>
      <c r="N25" s="1"/>
      <c r="O25" s="1"/>
      <c r="P25" s="1"/>
      <c r="Q25" s="1"/>
      <c r="R25" s="1"/>
      <c r="S25" s="28">
        <f t="shared" si="5"/>
        <v>0.18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1"/>
      <c r="B26" s="1"/>
      <c r="C26" s="1"/>
      <c r="D26" s="1"/>
      <c r="E26" s="1">
        <v>7</v>
      </c>
      <c r="F26" s="1"/>
      <c r="G26" s="1">
        <v>11</v>
      </c>
      <c r="H26" s="1"/>
      <c r="I26" s="28">
        <f t="shared" si="4"/>
        <v>0.1925</v>
      </c>
      <c r="J26" s="1"/>
      <c r="K26" s="1"/>
      <c r="L26" s="1"/>
      <c r="M26" s="1"/>
      <c r="N26" s="1"/>
      <c r="O26" s="1"/>
      <c r="P26" s="1"/>
      <c r="Q26" s="1"/>
      <c r="R26" s="1"/>
      <c r="S26" s="28">
        <f t="shared" si="5"/>
        <v>0.165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1"/>
      <c r="B27" s="1"/>
      <c r="C27" s="1"/>
      <c r="D27" s="1"/>
      <c r="E27" s="1">
        <v>8</v>
      </c>
      <c r="F27" s="1"/>
      <c r="G27" s="1">
        <v>10</v>
      </c>
      <c r="H27" s="1"/>
      <c r="I27" s="28">
        <f t="shared" si="4"/>
        <v>0.175</v>
      </c>
      <c r="J27" s="1"/>
      <c r="K27" s="1"/>
      <c r="L27" s="1"/>
      <c r="M27" s="1"/>
      <c r="N27" s="1"/>
      <c r="O27" s="1"/>
      <c r="P27" s="1"/>
      <c r="Q27" s="1"/>
      <c r="R27" s="1"/>
      <c r="S27" s="28">
        <f t="shared" si="5"/>
        <v>0.15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1"/>
      <c r="B28" s="1"/>
      <c r="C28" s="1"/>
      <c r="D28" s="1"/>
      <c r="E28" s="1">
        <v>9</v>
      </c>
      <c r="F28" s="1"/>
      <c r="G28" s="1">
        <v>8</v>
      </c>
      <c r="H28" s="1"/>
      <c r="I28" s="28">
        <f t="shared" si="4"/>
        <v>0.13999999999999999</v>
      </c>
      <c r="J28" s="1"/>
      <c r="K28" s="1"/>
      <c r="L28" s="1"/>
      <c r="M28" s="1"/>
      <c r="N28" s="1"/>
      <c r="O28" s="1"/>
      <c r="P28" s="1"/>
      <c r="Q28" s="1"/>
      <c r="R28" s="1"/>
      <c r="S28" s="28">
        <f t="shared" si="5"/>
        <v>0.12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5:30" ht="12.75">
      <c r="E29" s="1">
        <v>10</v>
      </c>
      <c r="F29" s="1"/>
      <c r="G29" s="1">
        <v>7</v>
      </c>
      <c r="H29" s="1"/>
      <c r="I29" s="28">
        <f t="shared" si="4"/>
        <v>0.12249999999999998</v>
      </c>
      <c r="J29" s="1"/>
      <c r="K29" s="1"/>
      <c r="L29" s="1"/>
      <c r="N29" s="1"/>
      <c r="P29" s="1"/>
      <c r="R29" s="1"/>
      <c r="S29" s="28">
        <f t="shared" si="5"/>
        <v>0.105</v>
      </c>
      <c r="T29" s="1"/>
      <c r="U29" s="1"/>
      <c r="V29" s="1"/>
      <c r="X29" s="1"/>
      <c r="Z29" s="1"/>
      <c r="AB29" s="1"/>
      <c r="AD29" s="1"/>
    </row>
    <row r="30" spans="5:30" ht="12.75">
      <c r="E30" s="1">
        <v>11</v>
      </c>
      <c r="F30" s="1"/>
      <c r="G30" s="1">
        <v>6</v>
      </c>
      <c r="H30" s="1"/>
      <c r="I30" s="28">
        <f t="shared" si="4"/>
        <v>0.105</v>
      </c>
      <c r="J30" s="1"/>
      <c r="L30" s="1"/>
      <c r="N30" s="1"/>
      <c r="P30" s="1"/>
      <c r="R30" s="1"/>
      <c r="S30" s="28">
        <f t="shared" si="5"/>
        <v>0.09</v>
      </c>
      <c r="T30" s="1"/>
      <c r="V30" s="1"/>
      <c r="X30" s="1"/>
      <c r="Z30" s="1"/>
      <c r="AB30" s="1"/>
      <c r="AD30" s="1"/>
    </row>
    <row r="31" spans="5:30" ht="12.75">
      <c r="E31" s="1">
        <v>12</v>
      </c>
      <c r="F31" s="1"/>
      <c r="G31" s="1">
        <v>5</v>
      </c>
      <c r="H31" s="1"/>
      <c r="I31" s="28">
        <f t="shared" si="4"/>
        <v>0.0875</v>
      </c>
      <c r="J31" s="1"/>
      <c r="L31" s="1"/>
      <c r="N31" s="1"/>
      <c r="P31" s="1"/>
      <c r="R31" s="1"/>
      <c r="S31" s="28">
        <f t="shared" si="5"/>
        <v>0.075</v>
      </c>
      <c r="T31" s="1"/>
      <c r="V31" s="1"/>
      <c r="X31" s="1"/>
      <c r="Z31" s="1"/>
      <c r="AB31" s="1"/>
      <c r="AD31" s="1"/>
    </row>
    <row r="32" spans="5:30" ht="12.75">
      <c r="E32" s="1">
        <v>13</v>
      </c>
      <c r="F32" s="1"/>
      <c r="G32" s="1">
        <v>4</v>
      </c>
      <c r="H32" s="1"/>
      <c r="I32" s="28">
        <f t="shared" si="4"/>
        <v>0.06999999999999999</v>
      </c>
      <c r="J32" s="1"/>
      <c r="L32" s="1"/>
      <c r="N32" s="1"/>
      <c r="P32" s="1"/>
      <c r="R32" s="1"/>
      <c r="S32" s="28">
        <f t="shared" si="5"/>
        <v>0.06</v>
      </c>
      <c r="T32" s="1"/>
      <c r="V32" s="1"/>
      <c r="X32" s="1"/>
      <c r="Z32" s="1"/>
      <c r="AB32" s="1"/>
      <c r="AD32" s="1"/>
    </row>
    <row r="33" spans="5:30" ht="12.75">
      <c r="E33" s="1">
        <v>14</v>
      </c>
      <c r="F33" s="1"/>
      <c r="G33" s="1">
        <v>3</v>
      </c>
      <c r="H33" s="1"/>
      <c r="I33" s="28">
        <f t="shared" si="4"/>
        <v>0.0525</v>
      </c>
      <c r="J33" s="1"/>
      <c r="L33" s="1"/>
      <c r="N33" s="1"/>
      <c r="P33" s="1"/>
      <c r="R33" s="1"/>
      <c r="S33" s="28">
        <f t="shared" si="5"/>
        <v>0.045</v>
      </c>
      <c r="T33" s="1"/>
      <c r="V33" s="1"/>
      <c r="X33" s="1"/>
      <c r="Z33" s="1"/>
      <c r="AB33" s="1"/>
      <c r="AD33" s="1"/>
    </row>
    <row r="34" spans="5:30" ht="12.75">
      <c r="E34" s="1">
        <v>15</v>
      </c>
      <c r="F34" s="1"/>
      <c r="G34" s="1">
        <v>2</v>
      </c>
      <c r="H34" s="1"/>
      <c r="I34" s="28">
        <f t="shared" si="4"/>
        <v>0.034999999999999996</v>
      </c>
      <c r="J34" s="1"/>
      <c r="L34" s="1"/>
      <c r="N34" s="1"/>
      <c r="P34" s="1"/>
      <c r="R34" s="1"/>
      <c r="S34" s="28">
        <f t="shared" si="5"/>
        <v>0.03</v>
      </c>
      <c r="T34" s="1"/>
      <c r="V34" s="1"/>
      <c r="X34" s="1"/>
      <c r="Z34" s="1"/>
      <c r="AB34" s="1"/>
      <c r="AD34" s="1"/>
    </row>
    <row r="35" spans="5:30" ht="12.75">
      <c r="E35" s="1">
        <v>16</v>
      </c>
      <c r="F35" s="1"/>
      <c r="G35" s="1">
        <v>1</v>
      </c>
      <c r="H35" s="1"/>
      <c r="I35" s="28">
        <f t="shared" si="4"/>
        <v>0.017499999999999998</v>
      </c>
      <c r="J35" s="1"/>
      <c r="L35" s="1"/>
      <c r="N35" s="1"/>
      <c r="P35" s="1"/>
      <c r="R35" s="1"/>
      <c r="S35" s="28">
        <f t="shared" si="5"/>
        <v>0.015</v>
      </c>
      <c r="T35" s="1"/>
      <c r="V35" s="1"/>
      <c r="X35" s="1"/>
      <c r="Z35" s="1"/>
      <c r="AB35" s="1"/>
      <c r="AD35" s="1"/>
    </row>
  </sheetData>
  <sheetProtection/>
  <mergeCells count="2">
    <mergeCell ref="A1:F1"/>
    <mergeCell ref="E3:F3"/>
  </mergeCells>
  <printOptions horizontalCentered="1" verticalCentered="1"/>
  <pageMargins left="0.7480314960629921" right="0.3937007874015748" top="1.141732283464567" bottom="0.984251968503937" header="0.5118110236220472" footer="0.5118110236220472"/>
  <pageSetup horizontalDpi="300" verticalDpi="300" orientation="landscape" scale="72" r:id="rId2"/>
  <headerFooter alignWithMargins="0">
    <oddHeader>&amp;L&amp;G&amp;C&amp;"Arial,Gras"&amp;16Compétition régionale JS - Saint-Lambert 2015
&amp;R&amp;G</oddHeader>
    <oddFooter xml:space="preserve">&amp;L&amp;"Arial,Gras"&amp;12&amp;D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compilation 200101</dc:title>
  <dc:subject/>
  <dc:creator>Philippe Beaudry</dc:creator>
  <cp:keywords/>
  <dc:description/>
  <cp:lastModifiedBy>Guillaume Maheu</cp:lastModifiedBy>
  <cp:lastPrinted>2016-03-07T14:21:00Z</cp:lastPrinted>
  <dcterms:created xsi:type="dcterms:W3CDTF">1997-12-27T00:40:58Z</dcterms:created>
  <dcterms:modified xsi:type="dcterms:W3CDTF">2016-03-07T14:22:39Z</dcterms:modified>
  <cp:category/>
  <cp:version/>
  <cp:contentType/>
  <cp:contentStatus/>
</cp:coreProperties>
</file>